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tabRatio="883" firstSheet="1" activeTab="2"/>
  </bookViews>
  <sheets>
    <sheet name="Dochody" sheetId="1" r:id="rId1"/>
    <sheet name="WYDATKI ZBIORCZO 2011" sheetId="2" r:id="rId2"/>
    <sheet name="STAROSTWO  " sheetId="3" r:id="rId3"/>
    <sheet name="ZDP " sheetId="4" r:id="rId4"/>
    <sheet name="KP PSP " sheetId="5" r:id="rId5"/>
    <sheet name="PINB " sheetId="6" r:id="rId6"/>
    <sheet name="DD Nr 1" sheetId="7" r:id="rId7"/>
    <sheet name="DD Nr 2" sheetId="8" r:id="rId8"/>
    <sheet name="DPS D." sheetId="9" r:id="rId9"/>
    <sheet name="PCPR" sheetId="10" r:id="rId10"/>
    <sheet name="PUP" sheetId="11" r:id="rId11"/>
    <sheet name="ZS NR 1 " sheetId="12" r:id="rId12"/>
    <sheet name="ZS NR 2" sheetId="13" r:id="rId13"/>
    <sheet name="ZS NR 5" sheetId="14" r:id="rId14"/>
    <sheet name="ZSBT" sheetId="15" r:id="rId15"/>
    <sheet name="ZSS" sheetId="16" r:id="rId16"/>
    <sheet name="I LO" sheetId="17" r:id="rId17"/>
    <sheet name="II LO" sheetId="18" r:id="rId18"/>
    <sheet name="CKP" sheetId="19" r:id="rId19"/>
    <sheet name="PODN" sheetId="20" r:id="rId20"/>
    <sheet name="PPP" sheetId="21" r:id="rId21"/>
    <sheet name="BURSA" sheetId="22" r:id="rId22"/>
    <sheet name="PODGIK" sheetId="23" r:id="rId23"/>
    <sheet name="ZADANIA ZLECONE ZBIORCZO" sheetId="24" r:id="rId24"/>
    <sheet name="ZADANIA ZLECONE Starostwo" sheetId="25" r:id="rId25"/>
    <sheet name="KPPSP ZLECONE " sheetId="26" r:id="rId26"/>
    <sheet name="PINB ZLECONE " sheetId="27" r:id="rId27"/>
    <sheet name="PUP ZLECONE " sheetId="28" r:id="rId28"/>
    <sheet name="DD1 ZLECONE " sheetId="29" r:id="rId29"/>
    <sheet name="DD2 ZLECONE " sheetId="30" r:id="rId30"/>
    <sheet name="ZSB-T ZLECONE " sheetId="31" r:id="rId31"/>
    <sheet name="ZS 1 ZLECONE" sheetId="32" r:id="rId32"/>
    <sheet name="Zs n5 zlecone" sheetId="33" r:id="rId33"/>
    <sheet name="PCPR ZLECONE " sheetId="34" r:id="rId34"/>
    <sheet name="Kwalifikacja wojskowa" sheetId="35" r:id="rId35"/>
    <sheet name="POROZUMIENIA Razem " sheetId="36" r:id="rId36"/>
    <sheet name=" ZDP POROZUMIENIA " sheetId="37" r:id="rId37"/>
    <sheet name="PODN POROZUMIENIA " sheetId="38" r:id="rId38"/>
    <sheet name="DD2 POROZUMIENIA " sheetId="39" r:id="rId39"/>
    <sheet name="PCPR POROZUMIENIA " sheetId="40" r:id="rId40"/>
    <sheet name="POROZUMIENIA STAROSTWO " sheetId="41" r:id="rId41"/>
    <sheet name="Dochody skarbu " sheetId="42" r:id="rId42"/>
    <sheet name="Środowisko" sheetId="43" r:id="rId43"/>
    <sheet name="PROJEKTY " sheetId="44" r:id="rId44"/>
    <sheet name="Integracja społeczna STAROSTWO" sheetId="45" r:id="rId45"/>
    <sheet name="Integracja społeczna PCPR " sheetId="46" r:id="rId46"/>
    <sheet name="Inwestycje " sheetId="47" r:id="rId47"/>
  </sheets>
  <externalReferences>
    <externalReference r:id="rId50"/>
  </externalReferences>
  <definedNames>
    <definedName name="CRITERIA" localSheetId="1">'WYDATKI ZBIORCZO 2011'!$A:$I</definedName>
    <definedName name="_xlnm.Print_Area" localSheetId="36">' ZDP POROZUMIENIA '!$A$1:$F$27</definedName>
    <definedName name="_xlnm.Print_Area" localSheetId="21">'BURSA'!$A$1:$H$32</definedName>
    <definedName name="_xlnm.Print_Area" localSheetId="18">'CKP'!$A$1:$H$33</definedName>
    <definedName name="_xlnm.Print_Area" localSheetId="6">'DD Nr 1'!$A$1:$H$40</definedName>
    <definedName name="_xlnm.Print_Area" localSheetId="7">'DD Nr 2'!$A$1:$I$38</definedName>
    <definedName name="_xlnm.Print_Area" localSheetId="28">'DD1 ZLECONE '!$A$1:$F$24</definedName>
    <definedName name="_xlnm.Print_Area" localSheetId="38">'DD2 POROZUMIENIA '!$A$1:$F$48</definedName>
    <definedName name="_xlnm.Print_Area" localSheetId="29">'DD2 ZLECONE '!$A$1:$F$24</definedName>
    <definedName name="_xlnm.Print_Area" localSheetId="0">'Dochody'!$A$1:$K$156</definedName>
    <definedName name="_xlnm.Print_Area" localSheetId="41">'Dochody skarbu '!$B$1:$F$16</definedName>
    <definedName name="_xlnm.Print_Area" localSheetId="8">'DPS D.'!$A$1:$H$34</definedName>
    <definedName name="_xlnm.Print_Area" localSheetId="16">'I LO'!$A$1:$H$31</definedName>
    <definedName name="_xlnm.Print_Area" localSheetId="17">'II LO'!$A$1:$H$34</definedName>
    <definedName name="_xlnm.Print_Area" localSheetId="46">'Inwestycje '!$A$1:$K$49</definedName>
    <definedName name="_xlnm.Print_Area" localSheetId="4">'KP PSP '!$A$1:$H$40</definedName>
    <definedName name="_xlnm.Print_Area" localSheetId="25">'KPPSP ZLECONE '!$A$1:$F$51</definedName>
    <definedName name="_xlnm.Print_Area" localSheetId="39">'PCPR POROZUMIENIA '!$A$1:$F$38</definedName>
    <definedName name="_xlnm.Print_Area" localSheetId="33">'PCPR ZLECONE '!$A$1:$F$39</definedName>
    <definedName name="_xlnm.Print_Area" localSheetId="5">'PINB '!$A$1:$H$26</definedName>
    <definedName name="_xlnm.Print_Area" localSheetId="26">'PINB ZLECONE '!$A$1:$F$38</definedName>
    <definedName name="_xlnm.Print_Area" localSheetId="22">'PODGIK'!$A$1:$H$32</definedName>
    <definedName name="_xlnm.Print_Area" localSheetId="37">'PODN POROZUMIENIA '!$A$1:$F$32</definedName>
    <definedName name="_xlnm.Print_Area" localSheetId="35">'POROZUMIENIA Razem '!$A$1:$F$78</definedName>
    <definedName name="_xlnm.Print_Area" localSheetId="40">'POROZUMIENIA STAROSTWO '!$A$1:$F$37</definedName>
    <definedName name="_xlnm.Print_Area" localSheetId="20">'PPP'!$A$1:$H$30</definedName>
    <definedName name="_xlnm.Print_Area" localSheetId="43">'PROJEKTY '!$A$1:$E$33</definedName>
    <definedName name="_xlnm.Print_Area" localSheetId="10">'PUP'!$A$1:$H$39</definedName>
    <definedName name="_xlnm.Print_Area" localSheetId="27">'PUP ZLECONE '!$A$1:$F$24</definedName>
    <definedName name="_xlnm.Print_Area" localSheetId="2">'STAROSTWO  '!$A$1:$N$335</definedName>
    <definedName name="_xlnm.Print_Area" localSheetId="42">'Środowisko'!$A$1:$F$17</definedName>
    <definedName name="_xlnm.Print_Area" localSheetId="1">'WYDATKI ZBIORCZO 2011'!$A$1:$I$711</definedName>
    <definedName name="_xlnm.Print_Area" localSheetId="32">'Zs n5 zlecone'!$A$1:$F$24</definedName>
    <definedName name="_xlnm.Print_Area" localSheetId="11">'ZS NR 1 '!$A$1:$H$84</definedName>
    <definedName name="_xlnm.Print_Area" localSheetId="12">'ZS NR 2'!$A$1:$H$53</definedName>
    <definedName name="_xlnm.Print_Area" localSheetId="13">'ZS NR 5'!$A$1:$H$80</definedName>
    <definedName name="_xlnm.Print_Area" localSheetId="14">'ZSBT'!$A$1:$H$80</definedName>
    <definedName name="_xlnm.Print_Area" localSheetId="30">'ZSB-T ZLECONE '!$A$1:$F$24</definedName>
    <definedName name="_xlnm.Print_Area" localSheetId="15">'ZSS'!$A$1:$H$68</definedName>
    <definedName name="_xlnm.Print_Titles" localSheetId="21">'BURSA'!$5:$6</definedName>
    <definedName name="_xlnm.Print_Titles" localSheetId="18">'CKP'!$5:$6</definedName>
    <definedName name="_xlnm.Print_Titles" localSheetId="6">'DD Nr 1'!$5:$6</definedName>
    <definedName name="_xlnm.Print_Titles" localSheetId="7">'DD Nr 2'!$5:$6</definedName>
    <definedName name="_xlnm.Print_Titles" localSheetId="38">'DD2 POROZUMIENIA '!$7:$9</definedName>
    <definedName name="_xlnm.Print_Titles" localSheetId="0">'Dochody'!$5:$7</definedName>
    <definedName name="_xlnm.Print_Titles" localSheetId="41">'Dochody skarbu '!$4:$4</definedName>
    <definedName name="_xlnm.Print_Titles" localSheetId="8">'DPS D.'!$5:$6</definedName>
    <definedName name="_xlnm.Print_Titles" localSheetId="16">'I LO'!$5:$6</definedName>
    <definedName name="_xlnm.Print_Titles" localSheetId="17">'II LO'!$6:$7</definedName>
    <definedName name="_xlnm.Print_Titles" localSheetId="45">'Integracja społeczna PCPR '!$3:$5</definedName>
    <definedName name="_xlnm.Print_Titles" localSheetId="44">'Integracja społeczna STAROSTWO'!$3:$5</definedName>
    <definedName name="_xlnm.Print_Titles" localSheetId="46">'Inwestycje '!$2:$5</definedName>
    <definedName name="_xlnm.Print_Titles" localSheetId="4">'KP PSP '!$5:$6</definedName>
    <definedName name="_xlnm.Print_Titles" localSheetId="25">'KPPSP ZLECONE '!$7:$7</definedName>
    <definedName name="_xlnm.Print_Titles" localSheetId="9">'PCPR'!$5:$6</definedName>
    <definedName name="_xlnm.Print_Titles" localSheetId="39">'PCPR POROZUMIENIA '!$7:$8</definedName>
    <definedName name="_xlnm.Print_Titles" localSheetId="33">'PCPR ZLECONE '!$7:$9</definedName>
    <definedName name="_xlnm.Print_Titles" localSheetId="5">'PINB '!$6:$7</definedName>
    <definedName name="_xlnm.Print_Titles" localSheetId="26">'PINB ZLECONE '!$7:$7</definedName>
    <definedName name="_xlnm.Print_Titles" localSheetId="22">'PODGIK'!$5:$6</definedName>
    <definedName name="_xlnm.Print_Titles" localSheetId="19">'PODN'!$5:$6</definedName>
    <definedName name="_xlnm.Print_Titles" localSheetId="35">'POROZUMIENIA Razem '!$6:$8</definedName>
    <definedName name="_xlnm.Print_Titles" localSheetId="40">'POROZUMIENIA STAROSTWO '!$7:$9</definedName>
    <definedName name="_xlnm.Print_Titles" localSheetId="20">'PPP'!$5:$6</definedName>
    <definedName name="_xlnm.Print_Titles" localSheetId="43">'PROJEKTY '!$3:$3</definedName>
    <definedName name="_xlnm.Print_Titles" localSheetId="10">'PUP'!$5:$6</definedName>
    <definedName name="_xlnm.Print_Titles" localSheetId="2">'STAROSTWO  '!$5:$6</definedName>
    <definedName name="_xlnm.Print_Titles" localSheetId="1">'WYDATKI ZBIORCZO 2011'!$5:$6</definedName>
    <definedName name="_xlnm.Print_Titles" localSheetId="24">'ZADANIA ZLECONE Starostwo'!$7:$9</definedName>
    <definedName name="_xlnm.Print_Titles" localSheetId="23">'ZADANIA ZLECONE ZBIORCZO'!$7:$9</definedName>
    <definedName name="_xlnm.Print_Titles" localSheetId="3">'ZDP '!$5:$6</definedName>
    <definedName name="_xlnm.Print_Titles" localSheetId="11">'ZS NR 1 '!$6:$7</definedName>
    <definedName name="_xlnm.Print_Titles" localSheetId="12">'ZS NR 2'!$5:$6</definedName>
    <definedName name="_xlnm.Print_Titles" localSheetId="13">'ZS NR 5'!$6:$7</definedName>
    <definedName name="_xlnm.Print_Titles" localSheetId="14">'ZSBT'!$5:$6</definedName>
    <definedName name="_xlnm.Print_Titles" localSheetId="15">'ZSS'!$5:$6</definedName>
  </definedNames>
  <calcPr fullCalcOnLoad="1"/>
</workbook>
</file>

<file path=xl/sharedStrings.xml><?xml version="1.0" encoding="utf-8"?>
<sst xmlns="http://schemas.openxmlformats.org/spreadsheetml/2006/main" count="4901" uniqueCount="763">
  <si>
    <t>Zarząd Dróg Powiatowych</t>
  </si>
  <si>
    <t>Powiatowy Ośrodek Doskonalenia Nauczycieli</t>
  </si>
  <si>
    <t>Dom Dziecka nr 2</t>
  </si>
  <si>
    <t xml:space="preserve">Plan finansowy </t>
  </si>
  <si>
    <t>ZBIORCZO</t>
  </si>
  <si>
    <t>Wynagrodzenie osobowe członków korpusu służby cywilnej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</si>
  <si>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</si>
  <si>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</si>
  <si>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</si>
  <si>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</si>
  <si>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</si>
  <si>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Dodatkowe uposażenie roczne dla żołnierzy zawodowych oraz nagrody roczne dla funkcjonariuszy</t>
  </si>
  <si>
    <t>Składki na Fundusz Pracy</t>
  </si>
  <si>
    <t>4180</t>
  </si>
  <si>
    <t>Równoważniki pieniężne i ekwiwalenty dla żołnierzy i funkcjonariuszy</t>
  </si>
  <si>
    <t>Opłaty na rzecz budżetów jednostek szmorządu terytorialnego</t>
  </si>
  <si>
    <t>756</t>
  </si>
  <si>
    <t>Dochody od osób prawnych, od osób fizycznych i od innych jednostek nieposiadających osobowości prawnej oraz wydatki związane z ich poborem</t>
  </si>
  <si>
    <t>75622</t>
  </si>
  <si>
    <t>0010</t>
  </si>
  <si>
    <t>Podatek dochodowy od osób fizycznych</t>
  </si>
  <si>
    <t>0020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</si>
  <si>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</si>
  <si>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</si>
  <si>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</si>
  <si>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</si>
  <si>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</si>
  <si>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</si>
  <si>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75801</t>
  </si>
  <si>
    <t>2920</t>
  </si>
  <si>
    <t>Subwencje ogólne z budżetu państwa</t>
  </si>
  <si>
    <t>75803</t>
  </si>
  <si>
    <t>Część wyrównawcza subwencji ogólnej dla powiatów</t>
  </si>
  <si>
    <t>75818</t>
  </si>
  <si>
    <t>Rezerwy ogólne i celowe</t>
  </si>
  <si>
    <t>4810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</si>
  <si>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</si>
  <si>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</si>
  <si>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</si>
  <si>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</si>
  <si>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</si>
  <si>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</si>
  <si>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Zakup pomocy naukowych, dydaktycznych i książek</t>
  </si>
  <si>
    <t>80111</t>
  </si>
  <si>
    <t>Gimnazja specjalne</t>
  </si>
  <si>
    <t>80120</t>
  </si>
  <si>
    <t>Licea ogólnokształcące</t>
  </si>
  <si>
    <t>2540</t>
  </si>
  <si>
    <t>Dotacja podmiotowa z budżetu dla niepublicznej jednostki systemu oświaty</t>
  </si>
  <si>
    <t>80130</t>
  </si>
  <si>
    <t>Szkoły zawodowe</t>
  </si>
  <si>
    <t>80134</t>
  </si>
  <si>
    <t>Szkoły zawodowe specjalne</t>
  </si>
  <si>
    <t>Dodatkowe wynagrodzenie roczne</t>
  </si>
  <si>
    <t>80140</t>
  </si>
  <si>
    <t>Centra kształcenia ustawicznego i praktycznego oraz ośrodki dokształcania zawodowego</t>
  </si>
  <si>
    <t>80146</t>
  </si>
  <si>
    <t>Dokształcanie i doskonalenie nauczycieli</t>
  </si>
  <si>
    <t>2310</t>
  </si>
  <si>
    <t>Dotacje celowe otrzymane z gminy na zadania bieżące realizowane na podstawie porozumień (umów) między jednostkami samorządu terytorialnego</t>
  </si>
  <si>
    <t>80195</t>
  </si>
  <si>
    <t>Wydatki inwestycyjne jednostek budżetowych</t>
  </si>
  <si>
    <t>851</t>
  </si>
  <si>
    <t>Ochrona zdrowia</t>
  </si>
  <si>
    <t>85156</t>
  </si>
  <si>
    <t>4130</t>
  </si>
  <si>
    <t>Składki na ubezpieczenie zdrowotne</t>
  </si>
  <si>
    <t>85195</t>
  </si>
  <si>
    <t>852</t>
  </si>
  <si>
    <t>Pomoc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</si>
  <si>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</si>
  <si>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</si>
  <si>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</si>
  <si>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</si>
  <si>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Dotacje celowe przekazane dla powiatu na zadania bieżące realizowane na podstawie porozumień (umów) między jednostkami samorzadu terytorialnego</t>
  </si>
  <si>
    <t>Świadczenia społeczne</t>
  </si>
  <si>
    <t>Zakup środków żywności</t>
  </si>
  <si>
    <t>85202</t>
  </si>
  <si>
    <t>Domy pomocy społecznej</t>
  </si>
  <si>
    <t>2130</t>
  </si>
  <si>
    <t>Dotacje celowe otrzymane z budżetu państwa na realizację bieżących zadań własnych powiatu</t>
  </si>
  <si>
    <t>4220</t>
  </si>
  <si>
    <t>4230</t>
  </si>
  <si>
    <t>85204</t>
  </si>
  <si>
    <t>Rodziny zastępcze</t>
  </si>
  <si>
    <t>3110</t>
  </si>
  <si>
    <t>85218</t>
  </si>
  <si>
    <t>Powiatowe centra pomocy rodzinie</t>
  </si>
  <si>
    <t>85233</t>
  </si>
  <si>
    <t>85295</t>
  </si>
  <si>
    <t>853</t>
  </si>
  <si>
    <t>Pozostałe zadania w zakresie polityki społecznej</t>
  </si>
  <si>
    <t>85321</t>
  </si>
  <si>
    <t>85324</t>
  </si>
  <si>
    <t>85333</t>
  </si>
  <si>
    <t>Powiatowe Urzędy Pracy</t>
  </si>
  <si>
    <t>4140</t>
  </si>
  <si>
    <t>85395</t>
  </si>
  <si>
    <t>854</t>
  </si>
  <si>
    <t>Edukacyjna opieka wychowawcza</t>
  </si>
  <si>
    <t>85401</t>
  </si>
  <si>
    <t>Świetlice szkolne</t>
  </si>
  <si>
    <t>85406</t>
  </si>
  <si>
    <t>Zespół Szkół Specjalnych w Stargardzie Szczecińskim</t>
  </si>
  <si>
    <t>Zakup pomocy naukowych, dydaktycznych, książek</t>
  </si>
  <si>
    <t>Dotacje celowe otrzymane z budżetu państwa na realizację inwestycji i zakupów inwestycyjnych własnych powiatu</t>
  </si>
  <si>
    <t>Komendy Wojewódzkie Policji</t>
  </si>
  <si>
    <t xml:space="preserve">4700 </t>
  </si>
  <si>
    <t>Dotacje celowe z budżetu na finansowanie lub dofinanasowanie prac remontowych i konserwatorskich obiektów zabytkowych przekazanych jednostkom niezaliczanym do sektora finansów publicznych</t>
  </si>
  <si>
    <t>Rehabilitacja zawodowa i społeczna osób niepełnosprawnych</t>
  </si>
  <si>
    <t>Dotacja podmiotowa  z budżetu dla jednostek niezaliczonych do sektora finansów publicznych</t>
  </si>
  <si>
    <t>Warsztaty Terapii Zajęciowej w Stargardzie Szczecińskim</t>
  </si>
  <si>
    <t>Warsztaty Terapii Zajęciowej w Dzwonowie</t>
  </si>
  <si>
    <t>OGÓŁEM:</t>
  </si>
  <si>
    <t>Poradnie psychologiczno-pedagogiczne, w tym poradnie specjalistyczne</t>
  </si>
  <si>
    <t>85410</t>
  </si>
  <si>
    <t>Internaty i bursy szkolne</t>
  </si>
  <si>
    <t>85446</t>
  </si>
  <si>
    <t>85495</t>
  </si>
  <si>
    <t>921</t>
  </si>
  <si>
    <t>Kultura i ochrona dziedzictwa narodowego</t>
  </si>
  <si>
    <t>92116</t>
  </si>
  <si>
    <t>Biblioteki</t>
  </si>
  <si>
    <t>92195</t>
  </si>
  <si>
    <t>926</t>
  </si>
  <si>
    <t>OGÓŁEM</t>
  </si>
  <si>
    <t>Drogi publiczne powiatowe</t>
  </si>
  <si>
    <t>RAZEM</t>
  </si>
  <si>
    <t>6060</t>
  </si>
  <si>
    <t>85111</t>
  </si>
  <si>
    <t>Ogółem</t>
  </si>
  <si>
    <t>Wynagodzenia bezosobowe</t>
  </si>
  <si>
    <t>Wydatki osobowe  niezaliczone do wynagrodzeń</t>
  </si>
  <si>
    <t>w złotych</t>
  </si>
  <si>
    <t>Nadzór budowlany</t>
  </si>
  <si>
    <t>Komendy powiatowe Państwowej Straży Pożarnej</t>
  </si>
  <si>
    <t>Wpłaty na Państwowy Fundusz Rehabilitacji Osób Niepełnosprawnych</t>
  </si>
  <si>
    <t>Dom Dziecka Nr 1 w Stargardzie Szczecińskim</t>
  </si>
  <si>
    <t>Dom Dziecka Nr 2 w Stargardzie Szczecińskim</t>
  </si>
  <si>
    <t>Powiatowe Centrum Pomocy Rodzinie w Stargardzie Szczecińskim</t>
  </si>
  <si>
    <t xml:space="preserve">POWIAT STARGARDZKI </t>
  </si>
  <si>
    <t>Powiatowy Urząd Pracy w Stargardzie Szczecińskim</t>
  </si>
  <si>
    <t>Układ wykonawczy - WYDATKI ZBIORCZO</t>
  </si>
  <si>
    <t>Wynagrodzenie osobowe pracowników</t>
  </si>
  <si>
    <t>Wydatki osobowe niezaliczane do wynagrodzeń</t>
  </si>
  <si>
    <t xml:space="preserve">Opłaty na rzecz budżetów jednostek samorządu terytorialnego </t>
  </si>
  <si>
    <t>85220</t>
  </si>
  <si>
    <t xml:space="preserve">Zespół Szkół Nr 1 w Stargardzie Szczecińskim </t>
  </si>
  <si>
    <t>Jednostki specjalistycznego poradnictwa, mieszkania chronione i ośrodki interwencji kryzysowej</t>
  </si>
  <si>
    <t>85311</t>
  </si>
  <si>
    <t>Dotacja podmiotowa z budżetu dla jednostek niezaliczanych do sektora finansów publicznych</t>
  </si>
  <si>
    <t>92695</t>
  </si>
  <si>
    <t>92120</t>
  </si>
  <si>
    <t>Ochrona zabytków i opieka nad zabytkami</t>
  </si>
  <si>
    <t>2720</t>
  </si>
  <si>
    <t>71095</t>
  </si>
  <si>
    <t>4400</t>
  </si>
  <si>
    <t>6430</t>
  </si>
  <si>
    <t xml:space="preserve">na zadania z zakresu administracji rządowej wykonywane na podstawie porozumień z organami administracji rządowej </t>
  </si>
  <si>
    <t xml:space="preserve">na zadania wykonywane na podstawie porozumień (umów) między jednostkami samorządu terytorialnego </t>
  </si>
  <si>
    <t>POWIAT STARGARDZKI</t>
  </si>
  <si>
    <t>Starostwo Powiatowe w Stargardzie Szczecińskim</t>
  </si>
  <si>
    <t>Dotacje celowe przekazane gminie na zadania bieżące realizowane na podstawie porozumień (umów) między jednostkami samorządu terytorialnego</t>
  </si>
  <si>
    <t>75404</t>
  </si>
  <si>
    <t>Komendy wojewódzkie Policji</t>
  </si>
  <si>
    <t xml:space="preserve">na zadania wykonywane na podstawie porozumień (umów) między jst </t>
  </si>
  <si>
    <t>Opłaty z tytułu zakupu usług telekomunikacyjnych telefonii stacjonarnej</t>
  </si>
  <si>
    <t>Zakup usług obejmujących wykonanie ekspertyz, analiz i opinii</t>
  </si>
  <si>
    <t>Opłaty z tytułu zakupu usług telekomunikacyjnych telefonii komórkowej</t>
  </si>
  <si>
    <t>4360</t>
  </si>
  <si>
    <t>4370</t>
  </si>
  <si>
    <t>4700</t>
  </si>
  <si>
    <t>Szkolenia pracowników niebędących członkami korpusu służby cywilnej</t>
  </si>
  <si>
    <t>Wydatki osobowe niezaliczone do uposażeń wypłacane żołnierzom i funkcjonariuszom</t>
  </si>
  <si>
    <t>4390</t>
  </si>
  <si>
    <t>Wynagrodzenie bezosobowe</t>
  </si>
  <si>
    <t>Koszty postępowania sądowego i prokuratorskiego</t>
  </si>
  <si>
    <t>Część oświatowa subwencji ogólnej dla jednostek samorządu terytorialnego</t>
  </si>
  <si>
    <t>Rezerwy (celowa)</t>
  </si>
  <si>
    <t>Rezerwy (ogólna)</t>
  </si>
  <si>
    <t>Szpitale ogólne</t>
  </si>
  <si>
    <t>Środki otrzymane od pozostałych jednostek zaliczanych do sektora finansów publicznych na realizację zadań bieżących jednostek zaliczanych do sektora finansów publicznych</t>
  </si>
  <si>
    <t>Opłaty na rzecz budżetów jednostek samorządu terytorialnego</t>
  </si>
  <si>
    <t xml:space="preserve">Prace geodezyjne i kartograficzne (nieinwestycyjne)                                                     </t>
  </si>
  <si>
    <t>Udziały powiatów w podatkach stanowiących dochód budżetu państwa</t>
  </si>
  <si>
    <t>Składki na ubezpieczenie zdrowotne oraz świadczenia dla osób nieobjętych obowiązkiem ubezpieczenia zdrowotnego</t>
  </si>
  <si>
    <t>Powiatowe urzędy pracy</t>
  </si>
  <si>
    <t>Grzywny, mandaty i inne kary pieniężne od osób fizycznych</t>
  </si>
  <si>
    <t>Zespoły do spraw orzekania o niepełnosprawności</t>
  </si>
  <si>
    <t>Państwowy Fundusz Rehabilitacji Osób Niepełnosprawnych</t>
  </si>
  <si>
    <t>Dochody ogółem</t>
  </si>
  <si>
    <t xml:space="preserve">Wydatki inwestycyjne jednostek budżetowych </t>
  </si>
  <si>
    <t>4610</t>
  </si>
  <si>
    <t>75618</t>
  </si>
  <si>
    <t>Wpływy z innych opłat stanowiących dochody jednostek samorządu terytorialnego na podstawie ustaw</t>
  </si>
  <si>
    <t>Podatek dochodowy od osób prawnych</t>
  </si>
  <si>
    <t>Dom Pomocy Społecznej w Dolicach</t>
  </si>
  <si>
    <t>na zadania wykonywane na podstawie porozumień między jednostkami samorządu terytorialnego</t>
  </si>
  <si>
    <t>Dochody od osób prawnych, od osób fizycznych i od innych jednostek nieposiadającycj osobowości prawnej oraz wydatki związane z ich poborem</t>
  </si>
  <si>
    <t>Planowane wydatki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</si>
  <si>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</si>
  <si>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</si>
  <si>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</si>
  <si>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</si>
  <si>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</si>
  <si>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</si>
  <si>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Zakup usług pozostałych</t>
  </si>
  <si>
    <t>Różne opłaty i składki</t>
  </si>
  <si>
    <t xml:space="preserve"> </t>
  </si>
  <si>
    <t>Wyszczególnienie</t>
  </si>
  <si>
    <t>0830</t>
  </si>
  <si>
    <t>Wpływy z usług</t>
  </si>
  <si>
    <t>Wynagrodzenia osobowe pracowników</t>
  </si>
  <si>
    <t>Zakup energii</t>
  </si>
  <si>
    <t>Zakup usług zdrowotnych</t>
  </si>
  <si>
    <t>Podróże służbowe krajowe</t>
  </si>
  <si>
    <t>Podatek od nieruchomości</t>
  </si>
  <si>
    <t>w Stargardzie Szczecińskim</t>
  </si>
  <si>
    <t>Zakup materiałów i wyposażenia</t>
  </si>
  <si>
    <t>Zakup usług remontowych</t>
  </si>
  <si>
    <t>Dział</t>
  </si>
  <si>
    <t>Rozdział</t>
  </si>
  <si>
    <t>§</t>
  </si>
  <si>
    <t>Dochody</t>
  </si>
  <si>
    <t>Wydatki ogółem</t>
  </si>
  <si>
    <t>w tym:</t>
  </si>
  <si>
    <t>na zadania własne</t>
  </si>
  <si>
    <t>na zadania zlecone</t>
  </si>
  <si>
    <t>010</t>
  </si>
  <si>
    <t>Rolnictwo i łowiectwo</t>
  </si>
  <si>
    <t>01005</t>
  </si>
  <si>
    <t>Prace geodezyjno-urządzeniowe na potrzeby rolnictwa</t>
  </si>
  <si>
    <t>2110</t>
  </si>
  <si>
    <t xml:space="preserve">Dotacje celowe otrzymane z budżetu państwa na zadania bieżące z zakresu administracji rządowej oraz inne zadania zlecone ustawami realizowane przez powiat </t>
  </si>
  <si>
    <t>4300</t>
  </si>
  <si>
    <t>020</t>
  </si>
  <si>
    <t xml:space="preserve">Leśnictwo </t>
  </si>
  <si>
    <t>02001</t>
  </si>
  <si>
    <t>Gospodarka leśna</t>
  </si>
  <si>
    <t>2460</t>
  </si>
  <si>
    <t>3030</t>
  </si>
  <si>
    <t>Różne wydatki na rzecz osób fizycznych</t>
  </si>
  <si>
    <t>02002</t>
  </si>
  <si>
    <t>Nadzór nad gospodarką leśną</t>
  </si>
  <si>
    <t>600</t>
  </si>
  <si>
    <t>Transport i łączność</t>
  </si>
  <si>
    <t>60014</t>
  </si>
  <si>
    <t>0570</t>
  </si>
  <si>
    <t>3020</t>
  </si>
  <si>
    <t>4010</t>
  </si>
  <si>
    <t>4040</t>
  </si>
  <si>
    <t>4110</t>
  </si>
  <si>
    <t>Składki na ubezpieczenia społeczne</t>
  </si>
  <si>
    <t>4120</t>
  </si>
  <si>
    <t>4210</t>
  </si>
  <si>
    <t>4260</t>
  </si>
  <si>
    <t>4270</t>
  </si>
  <si>
    <t>4280</t>
  </si>
  <si>
    <t>4350</t>
  </si>
  <si>
    <t>4410</t>
  </si>
  <si>
    <t>4430</t>
  </si>
  <si>
    <t>4440</t>
  </si>
  <si>
    <t>Odpisy na zakładowy fundusz świadczeń socjalnych</t>
  </si>
  <si>
    <t>4480</t>
  </si>
  <si>
    <t>4510</t>
  </si>
  <si>
    <t>Opłaty na rzecz budżetu państwa</t>
  </si>
  <si>
    <t>4590</t>
  </si>
  <si>
    <t>Kary i odszkodowania wypłacane na rzecz osób fizycznych</t>
  </si>
  <si>
    <t>6050</t>
  </si>
  <si>
    <t>Wydatki na zakupy inwestycyjne jednostek budżetowych</t>
  </si>
  <si>
    <t>Drogi publiczne gminne</t>
  </si>
  <si>
    <t>700</t>
  </si>
  <si>
    <t>Gospodarka mieszkaniowa</t>
  </si>
  <si>
    <t>70005</t>
  </si>
  <si>
    <t>Gospodarka gruntami i nieruchomościami</t>
  </si>
  <si>
    <t>4500</t>
  </si>
  <si>
    <t>Pozostałe podatki na rzecz budżetów jednostek samorządu terytorialnego</t>
  </si>
  <si>
    <t>4520</t>
  </si>
  <si>
    <t>710</t>
  </si>
  <si>
    <t>Działalność usługowa</t>
  </si>
  <si>
    <t>71013</t>
  </si>
  <si>
    <t xml:space="preserve">Prace geodezyjne i kartograficzne                                                      </t>
  </si>
  <si>
    <t>71014</t>
  </si>
  <si>
    <t>Opracowania geodezyjne i kartograficzne</t>
  </si>
  <si>
    <t>71015</t>
  </si>
  <si>
    <t xml:space="preserve">Nadzór budowlany </t>
  </si>
  <si>
    <t>4020</t>
  </si>
  <si>
    <t>Wynagrodzenia osobowe członków korpusu służby cywilnej</t>
  </si>
  <si>
    <t>4550</t>
  </si>
  <si>
    <t>Szkolenia członków korpusu służby cywilnej</t>
  </si>
  <si>
    <t xml:space="preserve">Pozostała działalność 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</si>
  <si>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</si>
  <si>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</si>
  <si>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</si>
  <si>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</si>
  <si>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</si>
  <si>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</si>
  <si>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</si>
  <si>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</si>
  <si>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0420</t>
  </si>
  <si>
    <t>Wpływy z opłaty komunikacyjnej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</si>
  <si>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</si>
  <si>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</si>
  <si>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</si>
  <si>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</si>
  <si>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</si>
  <si>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</si>
  <si>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</si>
  <si>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</si>
  <si>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Wydatki osobowe niezaliczone do wynagrodzeń</t>
  </si>
  <si>
    <t>4170</t>
  </si>
  <si>
    <t>Wynagrodzenia bezosobowe</t>
  </si>
  <si>
    <t>Zakup usług dostępu do sieci Internet</t>
  </si>
  <si>
    <t>4420</t>
  </si>
  <si>
    <t>Podróże służbowe zagraniczne</t>
  </si>
  <si>
    <t>75045</t>
  </si>
  <si>
    <t>2120</t>
  </si>
  <si>
    <t>Dotacje celowe otrzymane z budżetu państwa na zadania bieżące realizowane przez powiat na podstawie porozumień z organami administracji rządowej</t>
  </si>
  <si>
    <t>Pozostała działalność</t>
  </si>
  <si>
    <t>754</t>
  </si>
  <si>
    <t>Bezpieczeństwo publiczne i ochrona przeciwpożarowa</t>
  </si>
  <si>
    <t>75411</t>
  </si>
  <si>
    <t>3070</t>
  </si>
  <si>
    <t>Zespół Szkół Nr 1 w Stargardzie Szczecińskim</t>
  </si>
  <si>
    <t>Razem</t>
  </si>
  <si>
    <t>Zespół Szkół Nr 2 w Stargardzie Szczecińskim</t>
  </si>
  <si>
    <t>Zespół Szkół Budowlano Technicznych w Stargardzie Szczecińskim</t>
  </si>
  <si>
    <t>4240</t>
  </si>
  <si>
    <t>I Liceum Ogólnokształcące w Stargardzie Szczecińskim</t>
  </si>
  <si>
    <t xml:space="preserve"> Zakup usług zdrowotnych</t>
  </si>
  <si>
    <t>II Liceum Ogólnokształcące w Stargardzie Szczecińskim</t>
  </si>
  <si>
    <t>Szkolenia pracowników niebędących członkami korpusu służbu cywilnej</t>
  </si>
  <si>
    <t>Powiatowy Ośrodek Doskonalenia Nauczycieli w Stargardzie Szczecińskim</t>
  </si>
  <si>
    <t>Poradnia Psychologiczno-Pedagogiczna w Stargardzie Szczecińskim</t>
  </si>
  <si>
    <t>Poradnie psychologiczno - pedagogiczne, w tym poradnie specjalistyczne</t>
  </si>
  <si>
    <t>Plan finansowy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</si>
  <si>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</si>
  <si>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</si>
  <si>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</si>
  <si>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</si>
  <si>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zadań z zakresu administracji rządowej oraz innych zadań zleconych</t>
  </si>
  <si>
    <t>jednostkom samorządu terytorialnego</t>
  </si>
  <si>
    <t>Dotacje celowe z budżetu państwa</t>
  </si>
  <si>
    <t>Wydatki na realizację zadań zleconych</t>
  </si>
  <si>
    <t>Prace geodezyjne i kartograficzne (nieinwestycyjne)</t>
  </si>
  <si>
    <t>Dotacje celowe otrzymane z budżetu państwa na zadania bieżące z zakresu administracji rządowej oraz inne zadania zlecone ustawami realizowane przez powiat</t>
  </si>
  <si>
    <t xml:space="preserve">Odpisy na zakładowy fundusz świadczeń socjalnych </t>
  </si>
  <si>
    <t xml:space="preserve">Składki na ubezpieczenia społeczne </t>
  </si>
  <si>
    <t>Składki na ubezpieczenie zdrowotne oraz świadczenia dla osób nie objętych obowiązkiem ubezpieczenia zdrowotnego</t>
  </si>
  <si>
    <t xml:space="preserve">Zakup materiałów i wyposażenia </t>
  </si>
  <si>
    <t xml:space="preserve">Zakup usług pozostałych </t>
  </si>
  <si>
    <t>STAROSTWO POWIATOWE</t>
  </si>
  <si>
    <t>Powiatowy Inspektorat Nadzoru Budowlanego w Stargardzie Szczecińskim</t>
  </si>
  <si>
    <t>Powiatowy Urząd  Pracy w Stargardzie Szczecińskim</t>
  </si>
  <si>
    <t>Dom Dziecka nr 1 w Stargardzie Szczecińskim</t>
  </si>
  <si>
    <t>Dom  Dziecka nr 2 w Stargardzie Szczecińskim</t>
  </si>
  <si>
    <t>Zespół  Szkół Budowlano - Technicznych w Stargardzie Szczecińskim</t>
  </si>
  <si>
    <t>Powiatowego Centrum Pomocy Rodzinie w Stargardzie Szczecińskim</t>
  </si>
  <si>
    <t>Gmina Chociwel</t>
  </si>
  <si>
    <t>Gmina Dobrzany</t>
  </si>
  <si>
    <t>Gmina Ińsko</t>
  </si>
  <si>
    <t>Gmina Suchań</t>
  </si>
  <si>
    <t>Obiekty sportowe</t>
  </si>
  <si>
    <t>2820</t>
  </si>
  <si>
    <t>Zakup leków, wyrobów medycznych i produktów biobójczych</t>
  </si>
  <si>
    <t xml:space="preserve">Zakup pomocy naukowych, dydaktycznych i książek </t>
  </si>
  <si>
    <t xml:space="preserve">                      </t>
  </si>
  <si>
    <t>4019</t>
  </si>
  <si>
    <t>4119</t>
  </si>
  <si>
    <t>4129</t>
  </si>
  <si>
    <t>4179</t>
  </si>
  <si>
    <t>4219</t>
  </si>
  <si>
    <t>4309</t>
  </si>
  <si>
    <t>4379</t>
  </si>
  <si>
    <t>Turystyka</t>
  </si>
  <si>
    <t>Składki na ubezpieczenie społeczne</t>
  </si>
  <si>
    <t>na cele oświaty</t>
  </si>
  <si>
    <t>6300</t>
  </si>
  <si>
    <t>3040</t>
  </si>
  <si>
    <t>Nagrody o charakterze szczególnym niezaliczone do wynagrodzeń</t>
  </si>
  <si>
    <t>2710</t>
  </si>
  <si>
    <t>630</t>
  </si>
  <si>
    <t>0490</t>
  </si>
  <si>
    <t>0590</t>
  </si>
  <si>
    <t>Wpływy z opłat za koncesje i licencje</t>
  </si>
  <si>
    <t>na zarządzanie kryzysowe</t>
  </si>
  <si>
    <t>Rozdział*</t>
  </si>
  <si>
    <t>Plan dochodów ogółem</t>
  </si>
  <si>
    <t>3.</t>
  </si>
  <si>
    <t>4.</t>
  </si>
  <si>
    <t>5.</t>
  </si>
  <si>
    <t>Kwalifikacja wojskowa</t>
  </si>
  <si>
    <t>Zadania w zakresie przeciwdziałania przemocy w rodzinie</t>
  </si>
  <si>
    <t>2700</t>
  </si>
  <si>
    <t>Wpływy z innych lokalnych opłat pobieranych przez j.s.t na podstawie odrębnych ustaw</t>
  </si>
  <si>
    <t>Pozostała działaność</t>
  </si>
  <si>
    <t>Gimnazja</t>
  </si>
  <si>
    <t>Zarządzanie krysysowe</t>
  </si>
  <si>
    <t>75421</t>
  </si>
  <si>
    <t>Wpłaty jednostek na fundusz celowy</t>
  </si>
  <si>
    <t>Promocja jednostek samorządu terytorialnego</t>
  </si>
  <si>
    <t>75075</t>
  </si>
  <si>
    <t>Kary i odszkodowania wypłacane na rzecz osób prawnych i innych jednostek organizacyjnych</t>
  </si>
  <si>
    <t>4600</t>
  </si>
  <si>
    <t>4380</t>
  </si>
  <si>
    <t xml:space="preserve">Zakup materiałó i wyposażenia </t>
  </si>
  <si>
    <t>63095</t>
  </si>
  <si>
    <t xml:space="preserve">Turystyka </t>
  </si>
  <si>
    <t>Szkolenia członków koropusu służby cywilnej</t>
  </si>
  <si>
    <t>4419</t>
  </si>
  <si>
    <t>4449</t>
  </si>
  <si>
    <t xml:space="preserve">Składki na ubezpieczenie zdrowotne oraz świadczenia dla osób nieobjętych obowiązkiem ubezpieczenia zdrowotnego </t>
  </si>
  <si>
    <t>Składki na ubezpieczenia zdrowotne</t>
  </si>
  <si>
    <t>RAZEM ;</t>
  </si>
  <si>
    <t>Zakup pomocy naukowych , dydaktycznych i książek</t>
  </si>
  <si>
    <t>85205</t>
  </si>
  <si>
    <t>na 2010 rok</t>
  </si>
  <si>
    <t xml:space="preserve">w tym: </t>
  </si>
  <si>
    <t>Dotacja celowa z budżetu na finansowanie lub dofinansowanie zadań zleconych do realizacji stowarzyszeniom</t>
  </si>
  <si>
    <t>Pawilon położniczo-ginekologiczny i modernizacja szpitala w Stargardzie Szczecińskim</t>
  </si>
  <si>
    <t>3119</t>
  </si>
  <si>
    <t>85419</t>
  </si>
  <si>
    <t>Ośrodki rewalidacyjno-wychowawcze</t>
  </si>
  <si>
    <t>92605</t>
  </si>
  <si>
    <t>2690</t>
  </si>
  <si>
    <t>2009</t>
  </si>
  <si>
    <t>Źródła dochodów</t>
  </si>
  <si>
    <t>Dochody
majątkowe</t>
  </si>
  <si>
    <t>z dochodów ogółem przypada na:</t>
  </si>
  <si>
    <t>Leśnictwo</t>
  </si>
  <si>
    <t>Grzywny i  inne kary pieniężne od osób prawnych i innych jednostek organizacyjnych</t>
  </si>
  <si>
    <t xml:space="preserve">Bezpieczeństwo publiczne i ochrona przeciwpożarowa </t>
  </si>
  <si>
    <t>Wpływy z innych lokalnych opłat pobieranych przez jednostki samorządu terytorialnego na podstawie odrębnych ustaw</t>
  </si>
  <si>
    <t xml:space="preserve">Wpływy z różnych opłat </t>
  </si>
  <si>
    <t>Placówki opiekuńczo-wychowawcze</t>
  </si>
  <si>
    <t>Środki z Funduszu Pracy otrzymane przez powiat z przeznaczeniem na finansowanie kosztów wynagrodzenia i składek na ubezpieczenia społeczne pracowników powiatowego urzędu pracy</t>
  </si>
  <si>
    <t>0760</t>
  </si>
  <si>
    <t>0770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</si>
  <si>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</si>
  <si>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</si>
  <si>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Wydatki</t>
  </si>
  <si>
    <t xml:space="preserve">zadań wykonywanych na podstawie porozumień (umów) między </t>
  </si>
  <si>
    <t>jednostkami samorządu terytorialnego</t>
  </si>
  <si>
    <t>Dotacje</t>
  </si>
  <si>
    <t>Kwota w zł</t>
  </si>
  <si>
    <t>Wydatki majątkowe</t>
  </si>
  <si>
    <t>Starostwo Powiatowe</t>
  </si>
  <si>
    <t>Gospodarka komunalna i ochrona środowiska</t>
  </si>
  <si>
    <t>0910</t>
  </si>
  <si>
    <t>Odsetki od nieterminowych wpłat z tytułu podatków i opłat</t>
  </si>
  <si>
    <t>Dotacje
ogółem</t>
  </si>
  <si>
    <t>Powiatowi Stargardzkiemu</t>
  </si>
  <si>
    <t>Powiatowe Centrum Pomocy Rodzinie</t>
  </si>
  <si>
    <t xml:space="preserve">na zadania własne                         </t>
  </si>
  <si>
    <t>Wpłaty z tytułu odpłatnego nabycia prawa własności oraz prawa użytkowania wieczystego nieruchomosci</t>
  </si>
  <si>
    <t>Dodatkowe wynagrodzenia roczne</t>
  </si>
  <si>
    <t>Zakup usług obejmujących tłumaczenia</t>
  </si>
  <si>
    <t>Zarządznie kryzysowe</t>
  </si>
  <si>
    <t>Wpływy z innych opłat stanowiących dochody jednostek samorządu terytotialnego na podstawie ustaw</t>
  </si>
  <si>
    <t>Wpływy z innych lokalnych opłat pobieranych przez jednostki samorzadu terytorialnego na podstawie odrębnych ustaw</t>
  </si>
  <si>
    <t>80110</t>
  </si>
  <si>
    <t xml:space="preserve">Gimnazja </t>
  </si>
  <si>
    <t>2580</t>
  </si>
  <si>
    <t xml:space="preserve"> Wydatki ogółem
</t>
  </si>
  <si>
    <t xml:space="preserve">Dział </t>
  </si>
  <si>
    <t xml:space="preserve">Wydatki razem </t>
  </si>
  <si>
    <t>z tego:</t>
  </si>
  <si>
    <t>Środki z budżetu krajowego</t>
  </si>
  <si>
    <t>Środki z budżetu UE</t>
  </si>
  <si>
    <t>Środki z budżetu JST</t>
  </si>
  <si>
    <t>razem</t>
  </si>
  <si>
    <t>Nazwa projektu: Integracja społeczna w powiecie stargardzkim</t>
  </si>
  <si>
    <t>PROGRAM OPERACYJNY KAPITAŁ LUDZKI PRIORYTET VII</t>
  </si>
  <si>
    <t>Integracja społeczna w powiecie stargardzkim</t>
  </si>
  <si>
    <t>Opłaty za administrowanie i czynsze za budynki, lokale i pomieszczenia garażowe</t>
  </si>
  <si>
    <t>Zakup leków, wyrobów medycznych i produktó biobójczych</t>
  </si>
  <si>
    <t>Dotacje celowe przekazane gminie na zadania bieżące realizowane na podstawie porozumień (umów) między jednostkami samorzadu terytorialnego</t>
  </si>
  <si>
    <t>Dotacje celowe przekazane dla powiatu na zadania bieżące realizowane na podstawie porozumień (umów) między jednostkami samorządu terytorialnego</t>
  </si>
  <si>
    <t>dla Gminy-Miasta Stargardu Szczecińskiego na prowadzenie powiatowej biblioteki publicznej</t>
  </si>
  <si>
    <t>na przygotowanie i prowadzenie zajęć pozalekcyjnych dla uczniów szkół ponadgimnazjalnych</t>
  </si>
  <si>
    <t>na prowadzenie zadań ośrodka interwencji kryzysowej</t>
  </si>
  <si>
    <t xml:space="preserve">Wydatki  </t>
  </si>
  <si>
    <t>Centrum Kształcenia Praktycznego w Stargardzie Szczecińskim</t>
  </si>
  <si>
    <t>Bursa Szkolna w Stargardzie Szczecińskim</t>
  </si>
  <si>
    <t>Dotacje pomocowe</t>
  </si>
  <si>
    <t>Prywatne Liceum Uzupełniające Omnibus (dla dorosłych) Osiedle Zachód A5                                                                                                                     73-110 Stargard Szczeciński</t>
  </si>
  <si>
    <t>Dotacje celowe przekazana gminie na zadania bieżące realizowane na podstawie porozumień (umów) między jednostkami samorządu terytorialnego</t>
  </si>
  <si>
    <t xml:space="preserve">Dochody jednostek samorzadu terytorialnego związane z realizacją zadań z zakresu administracji rządowej oraz innych zadań zleconych ustawami </t>
  </si>
  <si>
    <t>Składki na ubezpieczeniaspołeczne</t>
  </si>
  <si>
    <t>Środki na dofinansowanie własnych zadań bieżących gmin (związków gmin),powiatów (związków powiatów), samorządów województw, pozyskane z innych źródeł</t>
  </si>
  <si>
    <t>Składki na ubezpieczenia zdrowotne oraz świadczenia dla osób nieobjętych obowiązkiem ubezpieczenia zdrowotnego</t>
  </si>
  <si>
    <t>Dochody
bieżące</t>
  </si>
  <si>
    <t>6207</t>
  </si>
  <si>
    <t>Dotacje celowe w ramach programów finansowanych z udziałem środków europejskich oraz środków, o których mowa w art. 5 ust. 1 pkt 1 oraz ust. 3 pkt 5 i 6 ustawy, lub płatności w ramach budżetu środków europejskich</t>
  </si>
  <si>
    <t>2007</t>
  </si>
  <si>
    <t>Dotacje celowe w ramach programów finansowych z udziałem środków europejskich oraz środków, o których mowa w art.. 5 ust. 1 pkt 3 oraz ust. 3 pkt 5 i 6 ustawy, lub płatnosci w ramach budżetu środków europejskich</t>
  </si>
  <si>
    <t>Subwencje</t>
  </si>
  <si>
    <t>Dotacjez budżetu Państwa na zadania z zakresu administracji rządowej i innych zadań zleconych odrębnymi ustawami</t>
  </si>
  <si>
    <t>Dotacje z budżetu Państwa na zadania realizowane na podstawie porozumień z organami administracji rządowej</t>
  </si>
  <si>
    <t>Dotacje z budżetu Państwa na zadania własne Powiatu</t>
  </si>
  <si>
    <t>Dotacjez budżetów jst na podstawie porozumień</t>
  </si>
  <si>
    <t>Dotacje z budżetów jst na pomoc finansową</t>
  </si>
  <si>
    <t>Dotacje celowe w ramach programów finansowanych z udziałem środków europejskich oraz środków, o których mowa w art. 5 ust. 1 pkt 3 oraz ust. 3 pkt 5 i 6, lub płatności w ramach  budżetu środków europejskich</t>
  </si>
  <si>
    <t xml:space="preserve">Udziały w podatkach budżetu państwa </t>
  </si>
  <si>
    <t>Pozostałe dochody</t>
  </si>
  <si>
    <t>BUDŻET 2011</t>
  </si>
  <si>
    <t>6170</t>
  </si>
  <si>
    <t>Muzea</t>
  </si>
  <si>
    <t>Dotacja celowa na pomoc finansową udzielaną między jednostkami samorządu terytorialnego na dofinansowaniwe własnych zadań bieżących</t>
  </si>
  <si>
    <t>na 2011 rok</t>
  </si>
  <si>
    <t>Plan finansowy dochodów związanych z realizacją zadań z zakresu administracji rządowej oraz innych zadań zleconych na 2011 Powiatowi Stargardzkiemu, które podlegają przekazaniu do budżetu państwa</t>
  </si>
  <si>
    <t>Opłaty z tytułu zakupu usług telekomunikacyjnych świadczonych w ruchomej publicznej sieci telefonicznej</t>
  </si>
  <si>
    <t>Opłaty z tytułu zakupu usług telekomunikacyjnych świadczonych w stacjonernej publicznej sieci telefonicznej</t>
  </si>
  <si>
    <t>Dotacje celowe                       z budżetu państwa</t>
  </si>
  <si>
    <t>Wydatki na programy finansowane z udziałem środków pochodzących  z budżetu Unii Europejskiej oraz niepodlegających zwrotowi środków  z pomocy udzielonej przez państwa</t>
  </si>
  <si>
    <t>WYDATKI</t>
  </si>
  <si>
    <t>DOCHODY</t>
  </si>
  <si>
    <t>Dotacjez budżetu Państwa na zadania z zakresu administracji rządowej                    i innych zadań zleconych odrębnymi ustawami</t>
  </si>
  <si>
    <t>Wydatki na programy finansowane z udziałem środków pochodzącychz budżetu Unii Europejskiej oraz niepodlegających zwrotowi środków z pomocy udzielonej przez państwa</t>
  </si>
  <si>
    <t xml:space="preserve">Zespół Szkół Nr 5 w Stargardzie Szczecińskim </t>
  </si>
  <si>
    <t>Plan finansowy dochodów i wydatków budżetu Powiatu Stargardzkiego związane z realizacją zadań z zakresu administracji rządowej wykonywanych na podstawie porozumień z organami administracji rządowej w 2011 roku</t>
  </si>
  <si>
    <t>Uzupełniające Liceum Ogólnokształcące dla Dorosłych "Żak" ul. Wyszyńskiego 6                                                          73-110 Stargard Szczeciński</t>
  </si>
  <si>
    <t>Niepubliczne Liceum Uzupełniajace (dla młodzieży)                                                                     ul. Pierwszej Brygady 15A                                                             73-110 Stargard Szczeciński</t>
  </si>
  <si>
    <t>Wpłaty jednostek na państwowy fundusz celowy na finansowanie lub dofinansowanie zadań inwestycyjnych</t>
  </si>
  <si>
    <t>Policealne Studium Farmaceutyczne (dla młodzieży) ul. Śniadeckiego 4-6                                                                      73-110 Stargard Szczeciński</t>
  </si>
  <si>
    <t>Studium Medyczne Medica (dla młodzieży)                                                                     ul. Mieszka I 4                                                                                                                             73-110 Stargard Szczeciński</t>
  </si>
  <si>
    <t>Policealna Szkoła Wiliams                                              Osiedle Zachód B15 73-110 Stargard Szczeciński</t>
  </si>
  <si>
    <t>Policealna Szkoła Zawodowa "Żak"                               ul. Wyszyńskiego 6                                                         73-110 Stargard Szczeciński</t>
  </si>
  <si>
    <t xml:space="preserve">Kampania profilaktyczna w zakresie chorób nowotworowych </t>
  </si>
  <si>
    <t>4217</t>
  </si>
  <si>
    <t>4307</t>
  </si>
  <si>
    <t>4377</t>
  </si>
  <si>
    <t>4417</t>
  </si>
  <si>
    <t xml:space="preserve">RAZEM </t>
  </si>
  <si>
    <t>Wykup gruntów pod realizację odcinków Am-D</t>
  </si>
  <si>
    <t>Wykup gruntów pod realizację odcinków E, F, G</t>
  </si>
  <si>
    <t>Droga powiatowa 1716Z część etapu C oraz część etapu D tj. odcinek od skrzyżowania z droga powiatową nr 1777Z na długości 1,0 km w kierunku Morzycy wraz elementami bezpieczeństwa ruchu na całej długości dróg</t>
  </si>
  <si>
    <t>Wykonanie dokumentacji projektowej na odcinku Zieleniewo-Kunowo-Skalin- Rondo Golczewo</t>
  </si>
  <si>
    <t xml:space="preserve">Przebudowa Alei Dębowej w Stargardzie Szczecinskim - dokumentacja projektowa </t>
  </si>
  <si>
    <t>Zakup osobowego pożarniczego samochodu operacyjnego</t>
  </si>
  <si>
    <t>Pozostałe należności żołnierzy zawodowych                                                                i nadterminowych oraz funkcjonariuszy</t>
  </si>
  <si>
    <t>Równoważniki pieniężne i ekwiwalenty dla żołnierzy                         i funkcjonariuszy</t>
  </si>
  <si>
    <t>Zarządu Dróg Powiatowych w Stargardzie Szczecińskim</t>
  </si>
  <si>
    <t>Komenda Powiatowa Państwowej Straży Pożarnej w Stargardzie Szczecińskim</t>
  </si>
  <si>
    <t>4080</t>
  </si>
  <si>
    <t>Uposażenia i świadczenia poieniężne wypłacane przez okres roku żołnierzom  i funkcjonariuszom zwolnionym ze służby</t>
  </si>
  <si>
    <t>na zadania                            z zakresu administracji rządowej wykonywane na podstawie porozumień                   z organami administracji rządowej</t>
  </si>
  <si>
    <t>4530</t>
  </si>
  <si>
    <t>Podatek od towarów i usług (VAT)</t>
  </si>
  <si>
    <t>Kary i odszkodowania wypłacane na rzecz oisób fizycznych</t>
  </si>
  <si>
    <t>Koszty postępowania sądowego                               i prokuratorskiego</t>
  </si>
  <si>
    <t>2900</t>
  </si>
  <si>
    <t>Wpłaty gmin i powiatów na rzecz innych jednostek samorządu terytorialnego oraz związków gmin  lub związków powiatów na dofinansowanie zadań bieżących</t>
  </si>
  <si>
    <t>Koszty postępowania sądowego                         i prokuratorskiego</t>
  </si>
  <si>
    <t>Opłaty z tytułu zakupu usług telekomunikacyjnych świadczonych                 w ruchomej publicznej sieci telefonicznej</t>
  </si>
  <si>
    <t>8110</t>
  </si>
  <si>
    <t>Odsetki od samorządowych papierów wartościowychlub zaciągniętych przez jednostkę samorządu terytorialnego kredytów i pożyczek</t>
  </si>
  <si>
    <t>Niepubliczne Liceum Ogólnokształcące                                                          ul. Park 3 Maja 2 (dla młodzieży)                                             73-110 Stargard Szczeciński</t>
  </si>
  <si>
    <t>Niepubliczne Liceum Ogólnokształcące  (dla młodzieży) ul.Pierwszej Brygady 15A                         73-110 Stargard Szczeciński</t>
  </si>
  <si>
    <t>Niepubliczne Liceum Ogólnokształcące "Żak" (dla dorosłych)                                       Osiedle Zachód B15/a                                                         73-110 Stargard Szczeciński</t>
  </si>
  <si>
    <t xml:space="preserve">Niepubliczne Liceum Uzupełniające Żak                                             (dla dorosłych) Osiedle Zachód B15/a                                                                                                                   73-110 Stargard Szczeciński      </t>
  </si>
  <si>
    <t xml:space="preserve">Liceum Ogólnokształcące dla Dorosłych "Żak"  ul. Wyszyńskiego 6                                             73-110 Stargard Szczeciński                                                               </t>
  </si>
  <si>
    <t>Prywatne Liceum Ogólnokształcące Omnibus (dla dorosłych) Osiedle Zachód A5                                                                                                                            73-110 Stargard Szczeciński</t>
  </si>
  <si>
    <t>Niepubliczne Liceum Uzupełniające  (dla dorosłych) ul. Pierwszej Brygady 15A                                                            73-110 Stargard Szczeciński</t>
  </si>
  <si>
    <t>Niepubliczne Liceum Ogólnokształcące  (dla dorosłych)  ul. Pierwszej Brygady 15A                                                              73-110 Stargard Szczeciński</t>
  </si>
  <si>
    <t>Niepubliczna Szkoła Policealne (dla dorosłych)  ul. Pierwszej Brygady 15A                                                     73-110 Stargard Szczeciński</t>
  </si>
  <si>
    <t xml:space="preserve">Policealne Studium Zarządzania "Żak" (dla dorosłych) Osiedle Zachód B15/a                    73-110 Stargard Szczeciński </t>
  </si>
  <si>
    <t>Prywatne Policealne Studium Zawodowe "Omnibus"  (dla dorosłych)                                Osiedle Zachód A5                                                                           73-110 Stargard Szczeciński</t>
  </si>
  <si>
    <t>Studium Medyczne Medica  (dla dorosłych)                  ul. Mieszka I 4                                                                  73-110 Stargard Szczeciński</t>
  </si>
  <si>
    <t>Studium Medica (dla dorosłych)                                                     ul. Mieszka I 4                                                             73-110 Stargard Szczeciński</t>
  </si>
  <si>
    <t>Policealna Szkoła Centrum Nauki i Biznesu "Żak"    ul. Wyszyńskiego 6                                                                       73-110 Stargard Szczeciński</t>
  </si>
  <si>
    <t>Policealna Szkoła Zawodowa dla Dorosłych Szczecińskiego Centrum Edukacyjnego                                ul. Kazimierza Wielkiego 17,                                                  73-110 Stargard Szczeciński</t>
  </si>
  <si>
    <t>Centra kształcenia ustawicznego                       i praktycznego oraz ośrodki dokształcania zawodowego</t>
  </si>
  <si>
    <t>4160</t>
  </si>
  <si>
    <t>Pokrycie ujemnego wynku finansowego                  i przyjętych zobowiązań po likwidowanych              i przekształcanych jednostkach zaliczanych do sektora finansów publicznych</t>
  </si>
  <si>
    <t>Pawilon położniczo-ginekologiczny                          i modernizacja szpitala w Stargardzie Szczecińskim</t>
  </si>
  <si>
    <t>6220</t>
  </si>
  <si>
    <t>Dotacje celowe z budżetu na finansowanie lub dofinansowanie kosztów realizacji inwestycji i zakupów inwestycyjnych innym jednostkom sektora finansów publicznych</t>
  </si>
  <si>
    <t>Kampanie edukacyjno-profilaktyczne, warsztaty-spotkania, ulotki, plakaty                        w zakresie zmniejszenia, ograniczenia spożycia alkoholu  i innych substancji psychoaktywnych</t>
  </si>
  <si>
    <t>Zajęcia rekreacyjno-sportowe wspierające rozwój fizyczny i psychospołeczny dzieci, młodzieży i dorosłych</t>
  </si>
  <si>
    <t>Działania w zakresie podniesienia świadomości zdrowotnej społeczeństwa oraz rozpowszechnianie zdrowego trybu życia  i możliwości oddziaływania na własne zdrowie</t>
  </si>
  <si>
    <t>Jednostki specjalistycznego poradnictwa, mieszkania chronione              i ośrodki interwencji kryzysowej</t>
  </si>
  <si>
    <t>Zespoły do spraw orzekania o  niepełnosprawności</t>
  </si>
  <si>
    <t>Dotacje celowe w ramach programów finansowanych z udziałem środków europejskich oraz środków, o których mowa             w art. 5 ust. 1 pkt 1 oraz ust. 3 pkt 5 i 6 ustawy, lub płatności w ramach budżetu środków europejskich</t>
  </si>
  <si>
    <t>Dotacje celowe w ramach programów finansowanych z udziałem środków europejskich oraz środków, o których mowa    w art. 5 ust. 1 pkt 1 oraz ust. 3 pkt 5 i 6 ustawy, lub płatności w ramach budżetu środków europejskich</t>
  </si>
  <si>
    <t>4017</t>
  </si>
  <si>
    <t>4047</t>
  </si>
  <si>
    <t>4049</t>
  </si>
  <si>
    <t>4117</t>
  </si>
  <si>
    <t>4127</t>
  </si>
  <si>
    <t>4447</t>
  </si>
  <si>
    <t>dla Niepublicznej Specjalistycznej Poradni Psychologiczno-Pedagogicznej                                                                                ul. Sucharskiego 3B/1                                                    73-110 Stargard Szczeciński</t>
  </si>
  <si>
    <t xml:space="preserve">dla  Dziennego Ośrodka Rehabilitacyjno-Szkolno-Wychowawczego                                                 ul . Żeglarska 3                                                     73-110 Stargard Szczeciński                                                                                     </t>
  </si>
  <si>
    <t>900</t>
  </si>
  <si>
    <t>Wpływy i wydatki związane                                       z gromadzeniem środków z opłat i kar za korzystanie ze środowiska</t>
  </si>
  <si>
    <t>90095</t>
  </si>
  <si>
    <t>92118</t>
  </si>
  <si>
    <t>Na dofinansowanie wydania przez stargardzkie Muzeum kolejnego tomu publikacji pod nazwą "Stargardia.Rocznik Muzeum w Stargardzie"</t>
  </si>
  <si>
    <t>Dotacje celowe z budżetu na finansowanie lub dofinansowanie prac remontowych i konserwatorskich obiektów zabytkowych przekaznych jednostkom niezaliczanym do sektora finansów publicznych</t>
  </si>
  <si>
    <t>Remont Kościoła Filialnego św. Stanisława  w Krzywnicy</t>
  </si>
  <si>
    <t>Remont epitafium z Kościoła Parafialnego pw. Niepokalanego Poczęcia NMP w Marianowie</t>
  </si>
  <si>
    <t>Remont wieży kościoła pw. Ducha Świętego  w Stargardzie</t>
  </si>
  <si>
    <t>Rozbiórka istniejącego i budowa nowego mostu                  w ciągu drogi powiatowej nr 1709Z                                                   w km 1+278 w miejscowości Sowno - wykup gruntów</t>
  </si>
  <si>
    <t>Zakup usług obejmujacych wykonanie ekspertyz, analiz i opinii</t>
  </si>
  <si>
    <t>Niepubliczna Szkoła Policealne (dla dorosłych)                ul. Pierwszej Brygady 15A                                                     73-110 Stargard Szczeciński</t>
  </si>
  <si>
    <t xml:space="preserve">Policealne Studium Zarządzania "Żak" (dla dorosłych) Osiedle Zachód B15/a                                                           73-110 Stargard Szczeciński </t>
  </si>
  <si>
    <t>Prywatne Policealne Studium Zawodowe "Omnibus"  (dla dorosłych)  Osiedle Zachód A5                                                                           73-110 Stargard Szczeciński</t>
  </si>
  <si>
    <t>Modernizacja budynku Zespołu Szkół nr 2 na osiedlu Zachód 15 A w Stargrdzie Szczecinskim - etap "Termomodernizacja budynku"</t>
  </si>
  <si>
    <t>Pokrycie ujemnego wynku finansowego i przyjętych zobowiązań po likwidowanych i przekształcanych jednostkach zaliczanych do sektora finansów publicznych</t>
  </si>
  <si>
    <t>Kampanie edukacyjno-profilaktyczne, warsztaty-spotkania, ulotki, plakaty w zakresie zmniejszenia, ograniczenia spożycia alkoholu  i innych substancji psychoaktywnych</t>
  </si>
  <si>
    <t>Zajęcia rekreacyjno-sportowe wspierające rozwój fizyczny i psychospołeczny dzieci, młodzieży                      i dorosłych</t>
  </si>
  <si>
    <t>Nabycie nieruchomości zabudowanej obiektem mieszkalnym oraz adaptacja obiektu na potrzeby Domu Dziecka nr 2  w Stargardzie Szczecńskim  - przystosowanie obiektu do potrzeb standaryzacji wraz z wyposażeniem obiektu</t>
  </si>
  <si>
    <t>Wkład partycypacyjny w kosztach budowy "mieszkania rodzinkowego" dla Domu Dziecka  Nr 2 w Stargardzie Szczecińskim</t>
  </si>
  <si>
    <t>4177</t>
  </si>
  <si>
    <t>Zakup usłu dostępu do sieci Internet</t>
  </si>
  <si>
    <t>Uposażenia i świadczenia poieniężne wypłacane przez okres roku żołnierzom i funkcjonariuszom zwolnionym ze służby</t>
  </si>
  <si>
    <t>WYDATKI BIEŻĄCE</t>
  </si>
  <si>
    <t>wynagrodzenia i składki od nich naliczane</t>
  </si>
  <si>
    <t>świadczenia na rzecz osób fizycznych</t>
  </si>
  <si>
    <t>dotacje na zadania bieżące</t>
  </si>
  <si>
    <t>wydatki z tytułu poręczeń i gwarancji</t>
  </si>
  <si>
    <t>wydatki na obsługę długu</t>
  </si>
  <si>
    <t>WYDATKI MAJĄTKOWE</t>
  </si>
  <si>
    <t>Opłaty za administrowanie i czynsze za budynki, garaże            i pomieszczenia garażowe</t>
  </si>
  <si>
    <t>Opłaty z tytułu zakupu usług telekomunikacyjnych świadczonych w stacjonarnej publicznej sieci telefonicznej</t>
  </si>
  <si>
    <t>Dochody z najmu i dzierżawy składników majątkowych Skarbu Państwa, jednostek samorządu terytorialnego lub innych jednostek zaliczanych do sektora finansów publicznych oraz innych umów</t>
  </si>
  <si>
    <t>Zakup, usług remontowych</t>
  </si>
  <si>
    <t>Inwestycje i zakupy inwestycyjne</t>
  </si>
  <si>
    <t>Zakup usług obejmujących wykonanie ekspertyz, analiz        i opinii</t>
  </si>
  <si>
    <t>Uposażenia i świadczenia poieniężne wypłacane przez okres roku żołnierzom                                     i funkcjonariuszom zwolnionym ze służby</t>
  </si>
  <si>
    <t>na zadania                      z zakresu administracji rządowej wykonywane na podstawie porozumień                     z organami administracji rządowej</t>
  </si>
  <si>
    <t>Wpływy z opłat za zarząd, użytkowanie           i użytkowanie wieczyste nieruchomości</t>
  </si>
  <si>
    <t xml:space="preserve">Powiatowy Inspektorat Nadzoru Budowlanego </t>
  </si>
  <si>
    <t>Zespoły do spraw orzekania                                  o niepełnosprawności</t>
  </si>
  <si>
    <t>Zakup usług obejmujących wykonanie ekspertyz, analiz               i opinii</t>
  </si>
  <si>
    <t>Powiatowy Ośrodek Dokumentacji Geodezyjnej i Kartograficznej w Stargardzie Szczecińskim</t>
  </si>
  <si>
    <t>SUMA 7+9</t>
  </si>
  <si>
    <t>wynagrodzenia i pochodne od nich naliczane</t>
  </si>
  <si>
    <t>pozostałe wydatki statutowe</t>
  </si>
  <si>
    <t>Uposażenia i świadczenia poieniężne wypłacane przez okres roku żołnierzom                    i funkcjonariuszom zwolnionym ze służby</t>
  </si>
  <si>
    <t>Dotacjez budżetu Państwa na zadania z zakresu administracji rządowej  i innych zadań zleconych odrębnymi ustawami</t>
  </si>
  <si>
    <t>Opłaty za administrowanie i czynsze za budynki, garaże i pomieszczenia garażowe</t>
  </si>
  <si>
    <t>Dotacje celowe  z budżetu państwa</t>
  </si>
  <si>
    <t>Dotacja dla  SP ZZOZ w Stargardzie Szczecińskim na inwestycje i zakupy inwestycyjne</t>
  </si>
  <si>
    <t>Inwestycje drogowe we współpracy z gminami</t>
  </si>
  <si>
    <t>Równoważniki pieniężne i ekwiwalenty dla żołnierzy              i funkcjonariuszy</t>
  </si>
  <si>
    <t>Zespoły do spraw orzekania                        o niepełnosprawności</t>
  </si>
  <si>
    <t>Układ wykonawczy - DOCHODY ZBIORCZO</t>
  </si>
  <si>
    <t>Gospodarka gruntami                                   i  nieruchomościami</t>
  </si>
  <si>
    <t>Opracowania geodezyjne                              i kartograficzne</t>
  </si>
  <si>
    <t>Wpływy i wydatki związane                           z gromadzeniem środków z opłat                 i kar za korzystanie ze środowiska</t>
  </si>
  <si>
    <t>Środki na dofinansowanie własnych zadań bieżących gmin (związków gmin), powiatów (związków powiatów), samorządów województw, pozyskane             z innych źródeł</t>
  </si>
  <si>
    <t>Centra kształcenia ustawicznego                  i praktycznego oraz ośrodki dokształcania zawodowego</t>
  </si>
  <si>
    <t>Dochody z najmu i dzierżawy składników majątkowych Skarbu Państwa, jednostek samorządu terytorialnego lub innych jednostek zaliczanych do sektora finansów publicznych oraz innych umów                           o podobnym charakterze</t>
  </si>
  <si>
    <t>Niepubliczne Liceum Ogólnokształcące                        (dla młodzieży) ul.Pierwszej Brygady 15A                         73-110 Stargard Szczeciński</t>
  </si>
  <si>
    <t>Niepubliczne Liceum Ogólnokształcące "Żak"                (dla dorosłych) Osiedle Zachód B15/a                                                         73-110 Stargard Szczeciński</t>
  </si>
  <si>
    <t xml:space="preserve">Liceum Ogólnokształcące dla Dorosłych "Żak"                 ul. Wyszyńskiego 6                                                          73-110 Stargard Szczeciński                                                               </t>
  </si>
  <si>
    <t>Prywatne Liceum Ogólnokształcące Omnibus                (dla dorosłych) Osiedle Zachód A5                                                                                                                            73-110 Stargard Szczeciński</t>
  </si>
  <si>
    <t>Prywatne Liceum Uzupełniające Omnibus                     (dla dorosłych) Osiedle Zachód A5                                                                                                                     73-110 Stargard Szczeciński</t>
  </si>
  <si>
    <t>Niepubliczne Liceum Uzupełniające                                 (dla dorosłych) ul. Pierwszej Brygady 15A                                                            73-110 Stargard Szczeciński</t>
  </si>
  <si>
    <t>Policealna Szkoła Centrum Nauki i Biznesu "Żak"                   ul. Wyszyńskiego 6                                                                       73-110 Stargard Szczeciński</t>
  </si>
  <si>
    <t>Rozbiórka istniejącego i budowa nowego mostu w ciągu drogi powiatowej nr 1709Z  w km 1+278 w miejscowości Sowno - wykup gruntów</t>
  </si>
  <si>
    <t>Opłaty za administrowanie i czynsze za budynki, lokale                i pomieszczenia garażowe</t>
  </si>
  <si>
    <t>Zakup pomocy naukowych, dydaktycznych             i książek</t>
  </si>
  <si>
    <t xml:space="preserve">Zespół Szkół Nr 5  </t>
  </si>
  <si>
    <t>Realizacja wspólnego projektu pn. "Pozyskanie                   i dystrybucja informacji o budynkach na terenie województwa zachodniopomorskiego"</t>
  </si>
  <si>
    <t xml:space="preserve">Zakup dwóch zestawów komputerowych </t>
  </si>
  <si>
    <t>Zakup samochodu osobowego</t>
  </si>
  <si>
    <t>Dofinansowanie modernizacji Komendy Powiatowej Policji w Stargardzie Szczecińskim przy ul. Warszawskiej 6</t>
  </si>
  <si>
    <t xml:space="preserve">Modernizacja pomieszczeń Zespołu Szkół Specjalnych - wydzielenie sali do zajęć rehabilitacyjnych z części korytarza </t>
  </si>
  <si>
    <t>BUDŻET 2011 - ostateczne kwoty dochodów i wydatków</t>
  </si>
  <si>
    <t>dla  Dziennego Ośrodka Rehabilitacyjno-Szkolno-Wychowawczego w Stargardzie Szczecińskim,             ul . Żeglarska 3</t>
  </si>
  <si>
    <t>Prace geodezyjno - urządzeniowe na potrzeby rolnictwa</t>
  </si>
  <si>
    <t>Opłaty z tytułu zakupu usług telekomunikacyjnych świadczonych                      w stacjonarnej publicznej sieci telefonicznej</t>
  </si>
  <si>
    <t>RAZEM 7+9</t>
  </si>
  <si>
    <t>Plan finansowy wydatków na projekty planowane do realizacji w 2011 roku finansowanych z dotacji celowych                   w ramach programów finansowanych z udziałem środków europejskich oraz środków, o których mowa w art.. 5 ust. 1 pkt 3 oraz ust. 3 pkt 5 i 6 ustawy, lub płatnosci w ramach budżetu środków europejskich</t>
  </si>
  <si>
    <t>Plan finansowy wydatków na projekty planowane do realizacji w 2011 roku finansowanych z dotacji celowych                   w ramach programów finansowanych z udziałem środków europejskich oraz środków, o których mowa w art.. 5 ust. 1 pkt 3 oraz ust. 3 pkt 5 i 6 ustawy, lub płatnosci w ramach budżetu środków europejskic</t>
  </si>
  <si>
    <t>Plan finansowy wydatków na projekty planowane do realizacji w 2011 roku finansowanych z dotacji celowych w ramach programów finansowanych z udziałem środków europejskich oraz środków,             o których mowa w art.. 5 ust. 1 pkt 3 oraz ust. 3 pkt 5 i 6 ustawy, lub płatnosci w ramach budżetu środków europejskich</t>
  </si>
  <si>
    <t>Opłaty z tytułu zakupu usług telekomunikacyjnych świadczonych                        w stacjonarnej publicznej sieci telefonicznej</t>
  </si>
  <si>
    <t>Opłaty z tytułu zakupu usług telekomunikacyjnych świadczonych                          w stacjonarnej publicznej sieci telefonicznej</t>
  </si>
  <si>
    <t>Opłaty z tytułu zakupu usług telekomunikacyjnych świadczonych                         w stacjonarnej publicznej sieci telefonicznej</t>
  </si>
  <si>
    <t>Opłaty z tytułu zakupu usług telekomunikacyjnych świadczonych                w stacjonarnej publicznej sieci telefonicznej</t>
  </si>
  <si>
    <t>Opłaty z tytułu zakupu usług telekomunikacyjnych świadczonych                 w stacjonarnej publicznej sieci telefonicznej</t>
  </si>
  <si>
    <t>Obsługa papierów wartościowych, kredytów                                i pożyczek jednostek samorządu terytorialnego</t>
  </si>
  <si>
    <t>Zadania w zakresie przeciwdziałania przemocy                                          w rodzinie</t>
  </si>
  <si>
    <t>pozostałe wydatki związane z realizacją statutowych zadań</t>
  </si>
  <si>
    <t>Gospodarka gruntami                                           i nieruchomościami</t>
  </si>
  <si>
    <t>Wpływy z opłat za zarząd, użytkowanie                i użytkowanie wieczyste nieruchomosci</t>
  </si>
  <si>
    <t>Opracowania geodezyjne                               i kartograficzne</t>
  </si>
  <si>
    <t>Opłaty z tytułu zakupu usług telekomunikacyjnych świadczonych                    w stacjonernej publicznej sieci telefonicznej</t>
  </si>
  <si>
    <t>Opłaty z tytułu zakupu usług telekomunikacyjnych świadczonych                        w stacjonernej publicznej sieci telefonicznej</t>
  </si>
  <si>
    <t>Opłaty z tytułu zakupu usług telekomunikacyjnych świadczonych                   w stacjonernej publicznej sieci telefonicznej</t>
  </si>
  <si>
    <t>Remont Kościoła Filialnego św. Stanisława                        w Krzywnicy</t>
  </si>
  <si>
    <t>Remont wieży kościoła pw. Ducha Świętego                        w Stargardzie Szczecińskim</t>
  </si>
  <si>
    <t xml:space="preserve">Kultura fizyczna </t>
  </si>
  <si>
    <t xml:space="preserve">Zadania w zakresie kultury fizycznej </t>
  </si>
  <si>
    <t xml:space="preserve">Zadania w zakresie kultury fizycznej                </t>
  </si>
  <si>
    <t>Dotacja celowa otrzymana z tytułu pomocy finansowej udzielanej między jednostkami samorządu terytorialnego na dofinansowanie własnych zadań inwestycyjnych i zakupów inwestycyjnych</t>
  </si>
  <si>
    <t>Remont epitafium z Kościoła Parafialnego pw. Niepokalanego Poczęcia NMP                    w Marianowie</t>
  </si>
  <si>
    <t xml:space="preserve">  </t>
  </si>
  <si>
    <t>Lp.</t>
  </si>
  <si>
    <t>I.</t>
  </si>
  <si>
    <t>Dział -  Rozdział</t>
  </si>
  <si>
    <t>x</t>
  </si>
  <si>
    <t>1.</t>
  </si>
  <si>
    <t>900-90019</t>
  </si>
  <si>
    <t>2.</t>
  </si>
  <si>
    <t>II.</t>
  </si>
  <si>
    <t>Wydatki bieżące</t>
  </si>
  <si>
    <t>Edukacja ekologiczna</t>
  </si>
  <si>
    <t>a.</t>
  </si>
  <si>
    <t>801 - 80195</t>
  </si>
  <si>
    <t>XI Powiatowy Ekologiczny Rajd Gwiaździsty</t>
  </si>
  <si>
    <t>b.</t>
  </si>
  <si>
    <t>Wykłady dla uczniów o tematyce ekologicznej</t>
  </si>
  <si>
    <t>c.</t>
  </si>
  <si>
    <t>900 - 90019</t>
  </si>
  <si>
    <t xml:space="preserve">Obchody Dnia Ziemi 2011 </t>
  </si>
  <si>
    <t>d.</t>
  </si>
  <si>
    <t>921 -92195</t>
  </si>
  <si>
    <t>XII Festiwal Młodych Talentów i Piosenki Ekologicznej oraz warsztaty ekologiczne</t>
  </si>
  <si>
    <t xml:space="preserve">Dochody budżetu Powiatu Stargardzkiego z opłat i kar za korzystanie ze środowiska oraz  wydatki nimi sfinansowane w 2011 roku                  </t>
  </si>
  <si>
    <t xml:space="preserve">                    Wydatki majątkowe Powiatu Stargardzkiego  w  2011 roku</t>
  </si>
  <si>
    <t>Rozdz.</t>
  </si>
  <si>
    <t>Nazwa zadania inwestycyjnego</t>
  </si>
  <si>
    <t>Łączne koszty finansowe</t>
  </si>
  <si>
    <t>Jednostka organizacyjna realizująca program lub koordynująca wykonanie programu</t>
  </si>
  <si>
    <t>rok budżetowy 2011 (9+10+11)</t>
  </si>
  <si>
    <t>z tego źródła finansowania</t>
  </si>
  <si>
    <t>dochody własne ze sprzedaży majątku</t>
  </si>
  <si>
    <t>dochody własne            z innych źródeł</t>
  </si>
  <si>
    <t>kredyty                        i pożyczki</t>
  </si>
  <si>
    <t>INWESTYCJE</t>
  </si>
  <si>
    <t>Przebudowa i budowa drogi nr 1709Z Stargard Szczeciński - Sowno wraz z budową ścieżki rowerowej</t>
  </si>
  <si>
    <t>Zarząd Dróg Powiatowych                                                w Stargardzie Szczecińskim</t>
  </si>
  <si>
    <t>Rozbiórka istniejącego i budowa nowego mostu w ciągu drogi powiatowej nr 1709Z                                                   w km 1+278 w miejscowości Sowno - wykup gruntów</t>
  </si>
  <si>
    <t>Przebudowa i  budowa drogi  powiatowej 1711Z na odcinku Stargard Szczeciński - Witkowo oraz drogi 1716Z Witkowo - Dolice do granic powiatu</t>
  </si>
  <si>
    <t>Przebudowa i budowa drogi powiatowej nr 1711Z na odcinku Zieleniewo-Kunowo-Skalin- Rondo Golczewo</t>
  </si>
  <si>
    <t>Zakupy środków trwałych dla  Powiatowego Ośrodka Dokumentacji Geodezyjnej i Kartograficznej w Stargardzie Szczecińskim -  dwóch zestawów komputerowych</t>
  </si>
  <si>
    <t>Powiatowy Ośrodek Dokumentacji Geodezyjnej                                      i Katograficznej w Stargardzie Szczecinskim</t>
  </si>
  <si>
    <t>Zakupy środków trwałych dla  Starostwa Powiatowego w Stargardzie Szczecińskim - samochodu osobowego</t>
  </si>
  <si>
    <t>Starostwo Powiatowe                               w Stargardzie Szczecińskim</t>
  </si>
  <si>
    <t>Zakupy środków trwałych dla  Komendy Powiatowej Straży Pożarnej w Stargardzie Szczecińskim - zakup osobowego pożarniczego samochodu operacyjnego</t>
  </si>
  <si>
    <t>Zespół Szkół Specjalnych</t>
  </si>
  <si>
    <t>Pawilon położniczo-ginekologiczny                         i modernizacja szpitala w Stargardzie Szczecińskim - etap trzeci</t>
  </si>
  <si>
    <t>Starostwo Powiatowe                     w Stargardzie Szczecińskim</t>
  </si>
  <si>
    <t>Nabycie nieruchomości zabudowanej obiektem mieszkalnym oraz adaptacja obiektu na potrzeby Domu Dziecka nr 2 w Stargardzie Szczecńskim  - przystosowanie obiektu do potrzeb standaryzacji wraz z wyposażeniem obiektu</t>
  </si>
  <si>
    <t>Wkład partycypacyjny w kosztach budowy "mieszkania rodzinkowego" dla Domu Dziecka                 Nr 2 w Stargardzie Szczecińskim</t>
  </si>
  <si>
    <t>DOTACJE NA INWESTYCJE</t>
  </si>
  <si>
    <t>OGÓŁEM WYDATKI MAJĄTKOWE</t>
  </si>
  <si>
    <t>Działaność usługowa</t>
  </si>
  <si>
    <t>600 - 60014</t>
  </si>
  <si>
    <t>Plan na 2011 rok</t>
  </si>
  <si>
    <t>Komenda Powiatowej Państwowej Straży Pożarnej w Stargardzie Szczecińskim</t>
  </si>
  <si>
    <t>Wykonanie dokumentacji projektowej na odcinku Zieleniewo-Kunowo -Skalin- Rondo Golczewo</t>
  </si>
  <si>
    <t>Dysponent</t>
  </si>
  <si>
    <t>Wydział Środowiska</t>
  </si>
  <si>
    <t>Ochrona zieleni i ochrona powierzchni ziemi w pasach drogowych</t>
  </si>
  <si>
    <t>Wydział Planowania           i Rozwoju/Zespół Szkół Nr 1</t>
  </si>
  <si>
    <t>Wydział Oświaty i Sportu</t>
  </si>
  <si>
    <t>płace</t>
  </si>
  <si>
    <t>pochodne</t>
  </si>
  <si>
    <t>raze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</si>
</sst>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_-* #,##0.0\ &quot;zł&quot;_-;\-* #,##0.0\ &quot;zł&quot;_-;_-* &quot;-&quot;??\ &quot;zł&quot;_-;_-@_-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_ ;\-#,##0.00\ "/>
    <numFmt numFmtId="175" formatCode="#00#"/>
    <numFmt numFmtId="176" formatCode="##,##0"/>
    <numFmt numFmtId="177" formatCode="00#"/>
    <numFmt numFmtId="178" formatCode="000#"/>
    <numFmt numFmtId="179" formatCode="0.0"/>
    <numFmt numFmtId="180" formatCode="#,##0_ ;\-#,##0\ "/>
    <numFmt numFmtId="181" formatCode="#,##0\ _z_ł"/>
    <numFmt numFmtId="182" formatCode="#,##0.0"/>
    <numFmt numFmtId="183" formatCode="#,##0.000"/>
  </numFmts>
  <fonts count="9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name val="Times New Roman"/>
      <family val="1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11"/>
      <name val="Arial CE"/>
      <family val="0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sz val="10"/>
      <color indexed="8"/>
      <name val="Czcionka tekstu podstawowego"/>
      <family val="2"/>
    </font>
    <font>
      <i/>
      <sz val="10"/>
      <color indexed="8"/>
      <name val="Arial CE"/>
      <family val="0"/>
    </font>
    <font>
      <i/>
      <sz val="8"/>
      <name val="Arial"/>
      <family val="2"/>
    </font>
    <font>
      <b/>
      <i/>
      <sz val="10"/>
      <name val="Arial CE"/>
      <family val="0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9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zcionka tekstu podstawowego"/>
      <family val="2"/>
    </font>
    <font>
      <sz val="9"/>
      <color theme="1"/>
      <name val="Arial"/>
      <family val="2"/>
    </font>
    <font>
      <b/>
      <sz val="10"/>
      <color theme="1"/>
      <name val="Czcionka tekstu podstawowego"/>
      <family val="2"/>
    </font>
    <font>
      <b/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FEC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7C0AD"/>
        <bgColor indexed="64"/>
      </patternFill>
    </fill>
    <fill>
      <patternFill patternType="solid">
        <fgColor rgb="FFCCE0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AFECA"/>
        <bgColor indexed="64"/>
      </patternFill>
    </fill>
    <fill>
      <patternFill patternType="solid">
        <fgColor rgb="FFCAAB8C"/>
        <bgColor indexed="64"/>
      </patternFill>
    </fill>
    <fill>
      <patternFill patternType="solid">
        <fgColor rgb="FFF8FEC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0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929">
    <xf numFmtId="0" fontId="0" fillId="0" borderId="0" xfId="0" applyAlignment="1">
      <alignment/>
    </xf>
    <xf numFmtId="0" fontId="3" fillId="0" borderId="0" xfId="149" applyFont="1" applyAlignment="1">
      <alignment vertical="center"/>
      <protection/>
    </xf>
    <xf numFmtId="0" fontId="0" fillId="0" borderId="0" xfId="149" applyFont="1" applyAlignment="1">
      <alignment vertical="center"/>
      <protection/>
    </xf>
    <xf numFmtId="0" fontId="0" fillId="0" borderId="0" xfId="149" applyFont="1" applyAlignment="1">
      <alignment horizontal="center" vertical="center"/>
      <protection/>
    </xf>
    <xf numFmtId="0" fontId="0" fillId="0" borderId="10" xfId="149" applyFont="1" applyBorder="1" applyAlignment="1">
      <alignment horizontal="center" vertical="center" wrapText="1"/>
      <protection/>
    </xf>
    <xf numFmtId="49" fontId="0" fillId="0" borderId="10" xfId="149" applyNumberFormat="1" applyFont="1" applyFill="1" applyBorder="1" applyAlignment="1">
      <alignment horizontal="center" vertical="center" wrapText="1"/>
      <protection/>
    </xf>
    <xf numFmtId="49" fontId="0" fillId="0" borderId="10" xfId="149" applyNumberFormat="1" applyFont="1" applyFill="1" applyBorder="1" applyAlignment="1">
      <alignment horizontal="left" vertical="center" wrapText="1"/>
      <protection/>
    </xf>
    <xf numFmtId="49" fontId="0" fillId="0" borderId="10" xfId="14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149" applyFont="1" applyBorder="1" applyAlignment="1">
      <alignment horizontal="left" vertical="center" wrapText="1"/>
      <protection/>
    </xf>
    <xf numFmtId="0" fontId="0" fillId="0" borderId="10" xfId="149" applyFont="1" applyBorder="1" applyAlignment="1">
      <alignment horizontal="center" vertical="center"/>
      <protection/>
    </xf>
    <xf numFmtId="0" fontId="0" fillId="0" borderId="10" xfId="149" applyFont="1" applyBorder="1" applyAlignment="1">
      <alignment vertical="center"/>
      <protection/>
    </xf>
    <xf numFmtId="49" fontId="3" fillId="0" borderId="10" xfId="149" applyNumberFormat="1" applyFont="1" applyFill="1" applyBorder="1" applyAlignment="1">
      <alignment horizontal="center" vertical="center" wrapText="1"/>
      <protection/>
    </xf>
    <xf numFmtId="49" fontId="3" fillId="0" borderId="10" xfId="149" applyNumberFormat="1" applyFont="1" applyFill="1" applyBorder="1" applyAlignment="1">
      <alignment horizontal="left" vertical="center" wrapText="1"/>
      <protection/>
    </xf>
    <xf numFmtId="3" fontId="3" fillId="0" borderId="10" xfId="149" applyNumberFormat="1" applyFont="1" applyFill="1" applyBorder="1" applyAlignment="1">
      <alignment horizontal="left" vertical="center" wrapText="1"/>
      <protection/>
    </xf>
    <xf numFmtId="3" fontId="3" fillId="0" borderId="0" xfId="149" applyNumberFormat="1" applyFont="1" applyAlignment="1">
      <alignment vertical="center"/>
      <protection/>
    </xf>
    <xf numFmtId="49" fontId="0" fillId="0" borderId="10" xfId="149" applyNumberFormat="1" applyFont="1" applyBorder="1" applyAlignment="1">
      <alignment horizontal="left" vertical="center" wrapText="1"/>
      <protection/>
    </xf>
    <xf numFmtId="3" fontId="0" fillId="0" borderId="0" xfId="149" applyNumberFormat="1" applyFont="1" applyAlignment="1">
      <alignment vertical="center"/>
      <protection/>
    </xf>
    <xf numFmtId="0" fontId="0" fillId="0" borderId="0" xfId="149" applyFont="1" applyAlignment="1">
      <alignment horizontal="left" vertical="center"/>
      <protection/>
    </xf>
    <xf numFmtId="0" fontId="0" fillId="0" borderId="10" xfId="149" applyFont="1" applyBorder="1" applyAlignment="1">
      <alignment vertical="center" wrapText="1"/>
      <protection/>
    </xf>
    <xf numFmtId="0" fontId="0" fillId="0" borderId="10" xfId="149" applyFont="1" applyFill="1" applyBorder="1" applyAlignment="1">
      <alignment horizontal="center" vertical="center" wrapText="1"/>
      <protection/>
    </xf>
    <xf numFmtId="49" fontId="1" fillId="0" borderId="10" xfId="149" applyNumberFormat="1" applyFont="1" applyBorder="1" applyAlignment="1">
      <alignment horizontal="center" vertical="center"/>
      <protection/>
    </xf>
    <xf numFmtId="49" fontId="0" fillId="0" borderId="10" xfId="149" applyNumberFormat="1" applyFont="1" applyBorder="1" applyAlignment="1">
      <alignment horizontal="center" vertical="center" wrapText="1"/>
      <protection/>
    </xf>
    <xf numFmtId="3" fontId="0" fillId="0" borderId="10" xfId="149" applyNumberFormat="1" applyFont="1" applyBorder="1" applyAlignment="1">
      <alignment horizontal="center" vertical="center" wrapText="1"/>
      <protection/>
    </xf>
    <xf numFmtId="0" fontId="1" fillId="0" borderId="0" xfId="149" applyFont="1" applyAlignment="1">
      <alignment vertical="center"/>
      <protection/>
    </xf>
    <xf numFmtId="0" fontId="0" fillId="0" borderId="10" xfId="152" applyFont="1" applyBorder="1" applyAlignment="1">
      <alignment horizontal="left" vertical="center" wrapText="1"/>
      <protection/>
    </xf>
    <xf numFmtId="49" fontId="0" fillId="0" borderId="10" xfId="152" applyNumberFormat="1" applyFont="1" applyFill="1" applyBorder="1" applyAlignment="1">
      <alignment horizontal="left" vertical="center" wrapText="1"/>
      <protection/>
    </xf>
    <xf numFmtId="0" fontId="0" fillId="0" borderId="0" xfId="149" applyFont="1" applyBorder="1" applyAlignment="1">
      <alignment vertical="center"/>
      <protection/>
    </xf>
    <xf numFmtId="0" fontId="0" fillId="0" borderId="0" xfId="153" applyFont="1" applyAlignment="1">
      <alignment vertical="center"/>
      <protection/>
    </xf>
    <xf numFmtId="49" fontId="0" fillId="0" borderId="10" xfId="153" applyNumberFormat="1" applyFont="1" applyFill="1" applyBorder="1" applyAlignment="1">
      <alignment horizontal="center" vertical="center" wrapText="1"/>
      <protection/>
    </xf>
    <xf numFmtId="49" fontId="0" fillId="0" borderId="10" xfId="153" applyNumberFormat="1" applyFont="1" applyFill="1" applyBorder="1" applyAlignment="1">
      <alignment horizontal="left" vertical="center" wrapText="1"/>
      <protection/>
    </xf>
    <xf numFmtId="49" fontId="0" fillId="0" borderId="10" xfId="153" applyNumberFormat="1" applyFont="1" applyBorder="1" applyAlignment="1">
      <alignment horizontal="center" vertical="center" wrapText="1"/>
      <protection/>
    </xf>
    <xf numFmtId="0" fontId="0" fillId="0" borderId="10" xfId="153" applyFont="1" applyBorder="1" applyAlignment="1">
      <alignment horizontal="left" vertical="center" wrapText="1"/>
      <protection/>
    </xf>
    <xf numFmtId="0" fontId="0" fillId="0" borderId="10" xfId="153" applyFont="1" applyBorder="1" applyAlignment="1">
      <alignment horizontal="center" vertical="center"/>
      <protection/>
    </xf>
    <xf numFmtId="49" fontId="1" fillId="0" borderId="10" xfId="153" applyNumberFormat="1" applyFont="1" applyBorder="1" applyAlignment="1">
      <alignment horizontal="center" vertical="center"/>
      <protection/>
    </xf>
    <xf numFmtId="49" fontId="0" fillId="0" borderId="10" xfId="153" applyNumberFormat="1" applyFont="1" applyBorder="1" applyAlignment="1">
      <alignment horizontal="center" vertical="center"/>
      <protection/>
    </xf>
    <xf numFmtId="49" fontId="0" fillId="0" borderId="10" xfId="153" applyNumberFormat="1" applyFont="1" applyBorder="1" applyAlignment="1">
      <alignment horizontal="left" vertical="center" wrapText="1"/>
      <protection/>
    </xf>
    <xf numFmtId="0" fontId="0" fillId="0" borderId="10" xfId="153" applyFont="1" applyFill="1" applyBorder="1" applyAlignment="1">
      <alignment horizontal="center" vertical="center"/>
      <protection/>
    </xf>
    <xf numFmtId="0" fontId="0" fillId="0" borderId="10" xfId="153" applyFont="1" applyFill="1" applyBorder="1" applyAlignment="1">
      <alignment horizontal="left" vertical="center" wrapText="1"/>
      <protection/>
    </xf>
    <xf numFmtId="0" fontId="0" fillId="0" borderId="10" xfId="153" applyFont="1" applyFill="1" applyBorder="1" applyAlignment="1">
      <alignment horizontal="center" vertical="center" wrapText="1"/>
      <protection/>
    </xf>
    <xf numFmtId="0" fontId="0" fillId="0" borderId="0" xfId="153" applyFont="1" applyAlignment="1">
      <alignment horizontal="left" vertical="center" wrapText="1"/>
      <protection/>
    </xf>
    <xf numFmtId="3" fontId="0" fillId="0" borderId="0" xfId="153" applyNumberFormat="1" applyFont="1" applyAlignment="1">
      <alignment horizontal="right" vertical="center"/>
      <protection/>
    </xf>
    <xf numFmtId="0" fontId="9" fillId="0" borderId="0" xfId="153" applyFont="1" applyAlignment="1">
      <alignment vertical="center"/>
      <protection/>
    </xf>
    <xf numFmtId="0" fontId="5" fillId="0" borderId="0" xfId="149" applyFont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0" xfId="153" applyFont="1" applyAlignment="1">
      <alignment horizontal="center" vertical="center"/>
      <protection/>
    </xf>
    <xf numFmtId="0" fontId="13" fillId="0" borderId="0" xfId="149" applyFont="1" applyAlignment="1">
      <alignment vertical="center"/>
      <protection/>
    </xf>
    <xf numFmtId="0" fontId="14" fillId="0" borderId="0" xfId="149" applyFont="1" applyAlignment="1">
      <alignment vertical="center"/>
      <protection/>
    </xf>
    <xf numFmtId="0" fontId="9" fillId="0" borderId="0" xfId="152" applyFont="1" applyAlignment="1">
      <alignment horizontal="left" vertical="center" wrapText="1"/>
      <protection/>
    </xf>
    <xf numFmtId="0" fontId="1" fillId="0" borderId="0" xfId="149" applyFont="1" applyBorder="1" applyAlignment="1">
      <alignment horizontal="left" vertical="center"/>
      <protection/>
    </xf>
    <xf numFmtId="0" fontId="1" fillId="0" borderId="0" xfId="149" applyFont="1" applyBorder="1" applyAlignment="1">
      <alignment horizontal="center" vertical="center" wrapText="1"/>
      <protection/>
    </xf>
    <xf numFmtId="3" fontId="1" fillId="0" borderId="0" xfId="149" applyNumberFormat="1" applyFont="1" applyBorder="1" applyAlignment="1">
      <alignment horizontal="center" vertical="center" wrapText="1"/>
      <protection/>
    </xf>
    <xf numFmtId="0" fontId="0" fillId="0" borderId="0" xfId="149" applyFont="1" applyBorder="1" applyAlignment="1">
      <alignment horizontal="center" vertical="center" wrapText="1"/>
      <protection/>
    </xf>
    <xf numFmtId="3" fontId="1" fillId="0" borderId="0" xfId="149" applyNumberFormat="1" applyFont="1" applyBorder="1" applyAlignment="1">
      <alignment horizontal="right" vertical="center" wrapText="1"/>
      <protection/>
    </xf>
    <xf numFmtId="3" fontId="0" fillId="0" borderId="0" xfId="149" applyNumberFormat="1" applyFont="1" applyFill="1" applyBorder="1" applyAlignment="1">
      <alignment horizontal="right" vertical="center" wrapText="1"/>
      <protection/>
    </xf>
    <xf numFmtId="3" fontId="10" fillId="0" borderId="0" xfId="149" applyNumberFormat="1" applyFont="1" applyBorder="1" applyAlignment="1">
      <alignment horizontal="right" vertical="center"/>
      <protection/>
    </xf>
    <xf numFmtId="3" fontId="1" fillId="0" borderId="0" xfId="149" applyNumberFormat="1" applyFont="1" applyFill="1" applyBorder="1" applyAlignment="1">
      <alignment vertical="center" wrapText="1"/>
      <protection/>
    </xf>
    <xf numFmtId="3" fontId="0" fillId="0" borderId="0" xfId="149" applyNumberFormat="1" applyFont="1" applyBorder="1" applyAlignment="1">
      <alignment horizontal="right" vertical="center"/>
      <protection/>
    </xf>
    <xf numFmtId="3" fontId="12" fillId="0" borderId="0" xfId="149" applyNumberFormat="1" applyFont="1" applyBorder="1" applyAlignment="1">
      <alignment horizontal="right" vertical="center"/>
      <protection/>
    </xf>
    <xf numFmtId="4" fontId="0" fillId="0" borderId="0" xfId="149" applyNumberFormat="1" applyFont="1" applyAlignment="1">
      <alignment vertical="center"/>
      <protection/>
    </xf>
    <xf numFmtId="0" fontId="1" fillId="0" borderId="10" xfId="149" applyFont="1" applyFill="1" applyBorder="1" applyAlignment="1">
      <alignment horizontal="center" vertical="center" wrapText="1"/>
      <protection/>
    </xf>
    <xf numFmtId="3" fontId="0" fillId="0" borderId="0" xfId="149" applyNumberFormat="1" applyFont="1" applyBorder="1" applyAlignment="1">
      <alignment horizontal="right" vertical="center" wrapText="1"/>
      <protection/>
    </xf>
    <xf numFmtId="3" fontId="9" fillId="0" borderId="0" xfId="153" applyNumberFormat="1" applyFont="1" applyAlignment="1">
      <alignment horizontal="right" vertical="center"/>
      <protection/>
    </xf>
    <xf numFmtId="3" fontId="0" fillId="0" borderId="10" xfId="149" applyNumberFormat="1" applyFont="1" applyBorder="1" applyAlignment="1">
      <alignment horizontal="center" vertical="center"/>
      <protection/>
    </xf>
    <xf numFmtId="0" fontId="20" fillId="0" borderId="0" xfId="149" applyFont="1" applyAlignment="1">
      <alignment vertical="center"/>
      <protection/>
    </xf>
    <xf numFmtId="0" fontId="12" fillId="0" borderId="0" xfId="149" applyFont="1" applyAlignment="1">
      <alignment vertical="center"/>
      <protection/>
    </xf>
    <xf numFmtId="0" fontId="0" fillId="0" borderId="0" xfId="149" applyFont="1">
      <alignment/>
      <protection/>
    </xf>
    <xf numFmtId="49" fontId="0" fillId="0" borderId="0" xfId="149" applyNumberFormat="1" applyFont="1" applyAlignment="1">
      <alignment horizontal="center" vertical="center"/>
      <protection/>
    </xf>
    <xf numFmtId="0" fontId="13" fillId="0" borderId="0" xfId="149" applyFont="1" applyAlignment="1">
      <alignment horizontal="right" vertical="center"/>
      <protection/>
    </xf>
    <xf numFmtId="49" fontId="1" fillId="0" borderId="10" xfId="149" applyNumberFormat="1" applyFont="1" applyBorder="1" applyAlignment="1">
      <alignment horizontal="center" vertical="center" wrapText="1"/>
      <protection/>
    </xf>
    <xf numFmtId="3" fontId="0" fillId="0" borderId="10" xfId="149" applyNumberFormat="1" applyFont="1" applyFill="1" applyBorder="1" applyAlignment="1">
      <alignment horizontal="left" vertical="center" wrapText="1"/>
      <protection/>
    </xf>
    <xf numFmtId="0" fontId="3" fillId="0" borderId="10" xfId="15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151" applyFont="1" applyAlignment="1">
      <alignment vertical="center"/>
      <protection/>
    </xf>
    <xf numFmtId="0" fontId="0" fillId="0" borderId="0" xfId="151" applyFont="1">
      <alignment/>
      <protection/>
    </xf>
    <xf numFmtId="0" fontId="0" fillId="0" borderId="0" xfId="151" applyFont="1" applyBorder="1" applyAlignment="1">
      <alignment vertical="center"/>
      <protection/>
    </xf>
    <xf numFmtId="0" fontId="1" fillId="0" borderId="0" xfId="151" applyFont="1">
      <alignment/>
      <protection/>
    </xf>
    <xf numFmtId="0" fontId="1" fillId="0" borderId="0" xfId="151" applyFont="1" applyAlignment="1">
      <alignment vertical="center"/>
      <protection/>
    </xf>
    <xf numFmtId="49" fontId="1" fillId="0" borderId="10" xfId="151" applyNumberFormat="1" applyFont="1" applyBorder="1" applyAlignment="1">
      <alignment horizontal="center" vertical="center"/>
      <protection/>
    </xf>
    <xf numFmtId="49" fontId="0" fillId="0" borderId="10" xfId="151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149" applyFont="1" applyFill="1" applyAlignment="1">
      <alignment vertical="center"/>
      <protection/>
    </xf>
    <xf numFmtId="0" fontId="0" fillId="0" borderId="10" xfId="149" applyFont="1" applyFill="1" applyBorder="1" applyAlignment="1">
      <alignment horizontal="left" vertical="center" wrapText="1"/>
      <protection/>
    </xf>
    <xf numFmtId="0" fontId="0" fillId="0" borderId="10" xfId="149" applyFont="1" applyFill="1" applyBorder="1" applyAlignment="1">
      <alignment horizontal="center" vertical="center"/>
      <protection/>
    </xf>
    <xf numFmtId="0" fontId="0" fillId="33" borderId="10" xfId="149" applyFont="1" applyFill="1" applyBorder="1" applyAlignment="1">
      <alignment horizontal="center" vertical="center"/>
      <protection/>
    </xf>
    <xf numFmtId="0" fontId="0" fillId="0" borderId="10" xfId="149" applyFont="1" applyFill="1" applyBorder="1" applyAlignment="1">
      <alignment horizontal="left" vertical="center" wrapText="1"/>
      <protection/>
    </xf>
    <xf numFmtId="49" fontId="0" fillId="0" borderId="10" xfId="149" applyNumberFormat="1" applyFont="1" applyFill="1" applyBorder="1" applyAlignment="1">
      <alignment horizontal="center" vertical="center" wrapText="1"/>
      <protection/>
    </xf>
    <xf numFmtId="0" fontId="0" fillId="0" borderId="0" xfId="149" applyFont="1" applyBorder="1" applyAlignment="1">
      <alignment vertical="center" wrapText="1"/>
      <protection/>
    </xf>
    <xf numFmtId="49" fontId="3" fillId="33" borderId="10" xfId="150" applyNumberFormat="1" applyFont="1" applyFill="1" applyBorder="1" applyAlignment="1">
      <alignment horizontal="center" vertical="center"/>
      <protection/>
    </xf>
    <xf numFmtId="49" fontId="3" fillId="33" borderId="10" xfId="150" applyNumberFormat="1" applyFont="1" applyFill="1" applyBorder="1" applyAlignment="1">
      <alignment horizontal="left" vertical="center" wrapText="1"/>
      <protection/>
    </xf>
    <xf numFmtId="0" fontId="3" fillId="33" borderId="10" xfId="150" applyFont="1" applyFill="1" applyBorder="1" applyAlignment="1">
      <alignment horizontal="left" vertical="center" wrapText="1"/>
      <protection/>
    </xf>
    <xf numFmtId="0" fontId="3" fillId="33" borderId="10" xfId="150" applyFont="1" applyFill="1" applyBorder="1" applyAlignment="1">
      <alignment horizontal="left" vertical="center"/>
      <protection/>
    </xf>
    <xf numFmtId="3" fontId="0" fillId="0" borderId="10" xfId="149" applyNumberFormat="1" applyFont="1" applyFill="1" applyBorder="1" applyAlignment="1">
      <alignment horizontal="center" vertical="center" wrapText="1"/>
      <protection/>
    </xf>
    <xf numFmtId="0" fontId="7" fillId="0" borderId="10" xfId="149" applyFont="1" applyFill="1" applyBorder="1" applyAlignment="1">
      <alignment horizontal="left" vertical="center" wrapText="1"/>
      <protection/>
    </xf>
    <xf numFmtId="3" fontId="14" fillId="0" borderId="0" xfId="149" applyNumberFormat="1" applyFont="1" applyAlignment="1">
      <alignment vertical="center"/>
      <protection/>
    </xf>
    <xf numFmtId="3" fontId="0" fillId="33" borderId="10" xfId="149" applyNumberFormat="1" applyFont="1" applyFill="1" applyBorder="1" applyAlignment="1">
      <alignment horizontal="center" vertical="center" wrapText="1"/>
      <protection/>
    </xf>
    <xf numFmtId="0" fontId="7" fillId="33" borderId="10" xfId="149" applyFont="1" applyFill="1" applyBorder="1" applyAlignment="1">
      <alignment horizontal="center" vertical="center" wrapText="1"/>
      <protection/>
    </xf>
    <xf numFmtId="3" fontId="0" fillId="33" borderId="10" xfId="149" applyNumberFormat="1" applyFont="1" applyFill="1" applyBorder="1" applyAlignment="1">
      <alignment horizontal="center" vertical="center"/>
      <protection/>
    </xf>
    <xf numFmtId="49" fontId="7" fillId="33" borderId="10" xfId="149" applyNumberFormat="1" applyFont="1" applyFill="1" applyBorder="1" applyAlignment="1">
      <alignment horizontal="center" vertical="center"/>
      <protection/>
    </xf>
    <xf numFmtId="49" fontId="0" fillId="33" borderId="10" xfId="149" applyNumberFormat="1" applyFont="1" applyFill="1" applyBorder="1" applyAlignment="1">
      <alignment horizontal="left" vertical="center" wrapText="1"/>
      <protection/>
    </xf>
    <xf numFmtId="0" fontId="0" fillId="33" borderId="10" xfId="149" applyFont="1" applyFill="1" applyBorder="1" applyAlignment="1">
      <alignment horizontal="center" vertical="center" wrapText="1"/>
      <protection/>
    </xf>
    <xf numFmtId="3" fontId="0" fillId="0" borderId="0" xfId="149" applyNumberFormat="1" applyFont="1" applyAlignment="1">
      <alignment horizontal="center" vertical="center"/>
      <protection/>
    </xf>
    <xf numFmtId="0" fontId="25" fillId="0" borderId="0" xfId="149" applyFont="1" applyAlignment="1">
      <alignment vertical="center"/>
      <protection/>
    </xf>
    <xf numFmtId="3" fontId="7" fillId="0" borderId="0" xfId="149" applyNumberFormat="1" applyFont="1" applyAlignment="1">
      <alignment horizontal="center" vertical="center"/>
      <protection/>
    </xf>
    <xf numFmtId="0" fontId="1" fillId="33" borderId="10" xfId="149" applyFont="1" applyFill="1" applyBorder="1" applyAlignment="1">
      <alignment horizontal="center" vertical="center"/>
      <protection/>
    </xf>
    <xf numFmtId="0" fontId="7" fillId="0" borderId="0" xfId="149" applyFont="1" applyAlignment="1">
      <alignment horizontal="center" vertical="center"/>
      <protection/>
    </xf>
    <xf numFmtId="3" fontId="0" fillId="0" borderId="10" xfId="149" applyNumberFormat="1" applyFont="1" applyFill="1" applyBorder="1" applyAlignment="1">
      <alignment horizontal="center" vertical="center" wrapText="1"/>
      <protection/>
    </xf>
    <xf numFmtId="0" fontId="0" fillId="0" borderId="0" xfId="149" applyFont="1" applyAlignment="1">
      <alignment horizontal="center"/>
      <protection/>
    </xf>
    <xf numFmtId="0" fontId="26" fillId="0" borderId="0" xfId="149" applyFont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15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149" applyFont="1" applyAlignment="1">
      <alignment horizontal="center" vertical="center"/>
      <protection/>
    </xf>
    <xf numFmtId="0" fontId="0" fillId="0" borderId="0" xfId="149" applyFont="1" applyBorder="1" applyAlignment="1">
      <alignment horizontal="center" vertical="center"/>
      <protection/>
    </xf>
    <xf numFmtId="0" fontId="0" fillId="0" borderId="0" xfId="151" applyFont="1" applyAlignment="1">
      <alignment horizontal="center" vertical="center"/>
      <protection/>
    </xf>
    <xf numFmtId="0" fontId="0" fillId="0" borderId="0" xfId="151" applyFont="1" applyBorder="1" applyAlignment="1">
      <alignment horizontal="center" vertical="center"/>
      <protection/>
    </xf>
    <xf numFmtId="3" fontId="0" fillId="0" borderId="10" xfId="151" applyNumberFormat="1" applyFont="1" applyBorder="1" applyAlignment="1">
      <alignment horizontal="center" vertical="center"/>
      <protection/>
    </xf>
    <xf numFmtId="3" fontId="1" fillId="0" borderId="10" xfId="15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49" fontId="0" fillId="33" borderId="10" xfId="153" applyNumberFormat="1" applyFont="1" applyFill="1" applyBorder="1" applyAlignment="1">
      <alignment horizontal="center" vertical="center"/>
      <protection/>
    </xf>
    <xf numFmtId="49" fontId="0" fillId="33" borderId="10" xfId="153" applyNumberFormat="1" applyFont="1" applyFill="1" applyBorder="1" applyAlignment="1">
      <alignment horizontal="left" vertical="center" wrapText="1"/>
      <protection/>
    </xf>
    <xf numFmtId="49" fontId="0" fillId="33" borderId="10" xfId="15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Alignment="1">
      <alignment horizontal="center"/>
    </xf>
    <xf numFmtId="0" fontId="0" fillId="0" borderId="0" xfId="152" applyFont="1" applyAlignment="1">
      <alignment horizontal="center" vertical="center"/>
      <protection/>
    </xf>
    <xf numFmtId="49" fontId="0" fillId="0" borderId="10" xfId="152" applyNumberFormat="1" applyFont="1" applyBorder="1" applyAlignment="1">
      <alignment horizontal="center" vertical="center" wrapText="1"/>
      <protection/>
    </xf>
    <xf numFmtId="49" fontId="0" fillId="0" borderId="10" xfId="152" applyNumberFormat="1" applyFont="1" applyBorder="1" applyAlignment="1">
      <alignment horizontal="left" vertical="center" wrapText="1"/>
      <protection/>
    </xf>
    <xf numFmtId="49" fontId="0" fillId="0" borderId="10" xfId="152" applyNumberFormat="1" applyFont="1" applyBorder="1" applyAlignment="1">
      <alignment horizontal="center" vertical="center"/>
      <protection/>
    </xf>
    <xf numFmtId="0" fontId="0" fillId="0" borderId="10" xfId="152" applyFont="1" applyBorder="1" applyAlignment="1">
      <alignment horizontal="center" vertical="center"/>
      <protection/>
    </xf>
    <xf numFmtId="0" fontId="0" fillId="0" borderId="10" xfId="152" applyFont="1" applyFill="1" applyBorder="1" applyAlignment="1">
      <alignment horizontal="center" vertical="center"/>
      <protection/>
    </xf>
    <xf numFmtId="0" fontId="0" fillId="0" borderId="10" xfId="152" applyFont="1" applyBorder="1" applyAlignment="1">
      <alignment vertical="center"/>
      <protection/>
    </xf>
    <xf numFmtId="0" fontId="0" fillId="0" borderId="10" xfId="152" applyFont="1" applyBorder="1" applyAlignment="1">
      <alignment vertical="center" wrapText="1"/>
      <protection/>
    </xf>
    <xf numFmtId="49" fontId="0" fillId="0" borderId="10" xfId="152" applyNumberFormat="1" applyFont="1" applyFill="1" applyBorder="1" applyAlignment="1">
      <alignment horizontal="center" vertical="center" wrapText="1"/>
      <protection/>
    </xf>
    <xf numFmtId="3" fontId="0" fillId="0" borderId="10" xfId="152" applyNumberFormat="1" applyFont="1" applyBorder="1" applyAlignment="1">
      <alignment horizontal="center" vertical="center"/>
      <protection/>
    </xf>
    <xf numFmtId="0" fontId="0" fillId="33" borderId="10" xfId="152" applyFont="1" applyFill="1" applyBorder="1" applyAlignment="1">
      <alignment vertical="center" wrapText="1"/>
      <protection/>
    </xf>
    <xf numFmtId="0" fontId="1" fillId="33" borderId="10" xfId="149" applyFont="1" applyFill="1" applyBorder="1" applyAlignment="1">
      <alignment vertical="center" wrapText="1"/>
      <protection/>
    </xf>
    <xf numFmtId="0" fontId="1" fillId="33" borderId="0" xfId="149" applyFont="1" applyFill="1" applyAlignment="1">
      <alignment vertical="center"/>
      <protection/>
    </xf>
    <xf numFmtId="0" fontId="0" fillId="0" borderId="0" xfId="85">
      <alignment/>
      <protection/>
    </xf>
    <xf numFmtId="0" fontId="0" fillId="0" borderId="0" xfId="85" applyAlignment="1">
      <alignment horizontal="center"/>
      <protection/>
    </xf>
    <xf numFmtId="0" fontId="0" fillId="0" borderId="0" xfId="155" applyFont="1" applyAlignment="1">
      <alignment vertical="center"/>
      <protection/>
    </xf>
    <xf numFmtId="0" fontId="0" fillId="0" borderId="0" xfId="155" applyFont="1" applyAlignment="1">
      <alignment horizontal="center" vertical="center"/>
      <protection/>
    </xf>
    <xf numFmtId="0" fontId="0" fillId="0" borderId="0" xfId="155" applyFont="1" applyFill="1" applyAlignment="1">
      <alignment vertical="center"/>
      <protection/>
    </xf>
    <xf numFmtId="0" fontId="1" fillId="0" borderId="0" xfId="155" applyFont="1" applyFill="1" applyAlignment="1">
      <alignment horizontal="center" vertical="center"/>
      <protection/>
    </xf>
    <xf numFmtId="0" fontId="1" fillId="0" borderId="0" xfId="155" applyFont="1" applyAlignment="1">
      <alignment vertical="center"/>
      <protection/>
    </xf>
    <xf numFmtId="0" fontId="0" fillId="0" borderId="0" xfId="154" applyFill="1" applyBorder="1" applyAlignment="1">
      <alignment vertical="center"/>
      <protection/>
    </xf>
    <xf numFmtId="0" fontId="1" fillId="0" borderId="0" xfId="0" applyFont="1" applyAlignment="1">
      <alignment/>
    </xf>
    <xf numFmtId="0" fontId="7" fillId="0" borderId="10" xfId="155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4" fontId="5" fillId="0" borderId="0" xfId="154" applyNumberFormat="1" applyFont="1" applyFill="1" applyBorder="1" applyAlignment="1">
      <alignment vertical="center" wrapText="1"/>
      <protection/>
    </xf>
    <xf numFmtId="0" fontId="28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9" fillId="33" borderId="10" xfId="149" applyFont="1" applyFill="1" applyBorder="1" applyAlignment="1">
      <alignment horizontal="center" vertical="center" wrapText="1"/>
      <protection/>
    </xf>
    <xf numFmtId="0" fontId="3" fillId="33" borderId="10" xfId="149" applyFont="1" applyFill="1" applyBorder="1" applyAlignment="1">
      <alignment horizontal="center" vertical="center" wrapText="1"/>
      <protection/>
    </xf>
    <xf numFmtId="3" fontId="0" fillId="0" borderId="10" xfId="153" applyNumberFormat="1" applyFont="1" applyBorder="1" applyAlignment="1">
      <alignment horizontal="center" vertical="center" wrapText="1"/>
      <protection/>
    </xf>
    <xf numFmtId="3" fontId="0" fillId="0" borderId="10" xfId="153" applyNumberFormat="1" applyFont="1" applyFill="1" applyBorder="1" applyAlignment="1">
      <alignment horizontal="center" vertical="center" wrapText="1"/>
      <protection/>
    </xf>
    <xf numFmtId="3" fontId="0" fillId="0" borderId="10" xfId="153" applyNumberFormat="1" applyFont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horizontal="center" vertical="center"/>
    </xf>
    <xf numFmtId="3" fontId="0" fillId="33" borderId="10" xfId="153" applyNumberFormat="1" applyFont="1" applyFill="1" applyBorder="1" applyAlignment="1">
      <alignment horizontal="center" vertical="center"/>
      <protection/>
    </xf>
    <xf numFmtId="49" fontId="0" fillId="0" borderId="10" xfId="152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3" borderId="0" xfId="152" applyFont="1" applyFill="1" applyBorder="1" applyAlignment="1">
      <alignment horizontal="center" vertical="center"/>
      <protection/>
    </xf>
    <xf numFmtId="49" fontId="3" fillId="33" borderId="10" xfId="150" applyNumberFormat="1" applyFont="1" applyFill="1" applyBorder="1" applyAlignment="1">
      <alignment vertical="center"/>
      <protection/>
    </xf>
    <xf numFmtId="0" fontId="3" fillId="33" borderId="10" xfId="150" applyFont="1" applyFill="1" applyBorder="1" applyAlignment="1">
      <alignment vertical="center"/>
      <protection/>
    </xf>
    <xf numFmtId="49" fontId="1" fillId="0" borderId="10" xfId="153" applyNumberFormat="1" applyFont="1" applyBorder="1" applyAlignment="1">
      <alignment vertical="center" wrapText="1"/>
      <protection/>
    </xf>
    <xf numFmtId="0" fontId="1" fillId="0" borderId="10" xfId="153" applyFont="1" applyBorder="1" applyAlignment="1">
      <alignment vertical="center"/>
      <protection/>
    </xf>
    <xf numFmtId="49" fontId="0" fillId="0" borderId="10" xfId="153" applyNumberFormat="1" applyFont="1" applyBorder="1" applyAlignment="1">
      <alignment vertical="center"/>
      <protection/>
    </xf>
    <xf numFmtId="49" fontId="1" fillId="0" borderId="10" xfId="153" applyNumberFormat="1" applyFont="1" applyBorder="1" applyAlignment="1">
      <alignment vertical="center"/>
      <protection/>
    </xf>
    <xf numFmtId="49" fontId="0" fillId="33" borderId="10" xfId="153" applyNumberFormat="1" applyFont="1" applyFill="1" applyBorder="1" applyAlignment="1">
      <alignment vertical="center"/>
      <protection/>
    </xf>
    <xf numFmtId="49" fontId="0" fillId="0" borderId="10" xfId="152" applyNumberFormat="1" applyFont="1" applyBorder="1" applyAlignment="1">
      <alignment vertical="center"/>
      <protection/>
    </xf>
    <xf numFmtId="0" fontId="0" fillId="0" borderId="10" xfId="149" applyFont="1" applyFill="1" applyBorder="1" applyAlignment="1">
      <alignment vertical="center"/>
      <protection/>
    </xf>
    <xf numFmtId="49" fontId="0" fillId="0" borderId="10" xfId="152" applyNumberFormat="1" applyFont="1" applyBorder="1" applyAlignment="1">
      <alignment vertical="center" wrapText="1"/>
      <protection/>
    </xf>
    <xf numFmtId="49" fontId="1" fillId="0" borderId="10" xfId="152" applyNumberFormat="1" applyFont="1" applyBorder="1" applyAlignment="1">
      <alignment vertical="center" wrapText="1"/>
      <protection/>
    </xf>
    <xf numFmtId="49" fontId="1" fillId="33" borderId="10" xfId="152" applyNumberFormat="1" applyFont="1" applyFill="1" applyBorder="1" applyAlignment="1">
      <alignment vertical="center"/>
      <protection/>
    </xf>
    <xf numFmtId="49" fontId="1" fillId="0" borderId="10" xfId="152" applyNumberFormat="1" applyFont="1" applyBorder="1" applyAlignment="1">
      <alignment vertical="center"/>
      <protection/>
    </xf>
    <xf numFmtId="49" fontId="1" fillId="33" borderId="10" xfId="152" applyNumberFormat="1" applyFont="1" applyFill="1" applyBorder="1" applyAlignment="1">
      <alignment vertical="center" wrapText="1"/>
      <protection/>
    </xf>
    <xf numFmtId="49" fontId="0" fillId="33" borderId="10" xfId="152" applyNumberFormat="1" applyFont="1" applyFill="1" applyBorder="1" applyAlignment="1">
      <alignment vertical="center"/>
      <protection/>
    </xf>
    <xf numFmtId="0" fontId="3" fillId="0" borderId="10" xfId="149" applyFont="1" applyBorder="1" applyAlignment="1">
      <alignment vertical="center" wrapText="1"/>
      <protection/>
    </xf>
    <xf numFmtId="49" fontId="0" fillId="0" borderId="10" xfId="149" applyNumberFormat="1" applyFont="1" applyBorder="1" applyAlignment="1">
      <alignment vertical="center"/>
      <protection/>
    </xf>
    <xf numFmtId="0" fontId="1" fillId="0" borderId="10" xfId="149" applyFont="1" applyFill="1" applyBorder="1" applyAlignment="1">
      <alignment vertical="center" wrapText="1"/>
      <protection/>
    </xf>
    <xf numFmtId="0" fontId="0" fillId="0" borderId="10" xfId="149" applyFont="1" applyFill="1" applyBorder="1" applyAlignment="1">
      <alignment vertical="center" wrapText="1"/>
      <protection/>
    </xf>
    <xf numFmtId="0" fontId="0" fillId="0" borderId="10" xfId="149" applyFont="1" applyFill="1" applyBorder="1" applyAlignment="1">
      <alignment vertical="center" wrapText="1"/>
      <protection/>
    </xf>
    <xf numFmtId="3" fontId="0" fillId="0" borderId="10" xfId="149" applyNumberFormat="1" applyFont="1" applyBorder="1" applyAlignment="1">
      <alignment vertical="center" wrapText="1"/>
      <protection/>
    </xf>
    <xf numFmtId="49" fontId="0" fillId="34" borderId="10" xfId="152" applyNumberFormat="1" applyFont="1" applyFill="1" applyBorder="1" applyAlignment="1">
      <alignment vertical="center"/>
      <protection/>
    </xf>
    <xf numFmtId="0" fontId="0" fillId="34" borderId="10" xfId="152" applyFont="1" applyFill="1" applyBorder="1" applyAlignment="1">
      <alignment horizontal="center" vertical="center"/>
      <protection/>
    </xf>
    <xf numFmtId="49" fontId="0" fillId="34" borderId="10" xfId="152" applyNumberFormat="1" applyFont="1" applyFill="1" applyBorder="1" applyAlignment="1">
      <alignment horizontal="center" vertical="center"/>
      <protection/>
    </xf>
    <xf numFmtId="49" fontId="0" fillId="34" borderId="10" xfId="152" applyNumberFormat="1" applyFont="1" applyFill="1" applyBorder="1" applyAlignment="1">
      <alignment horizontal="left" vertical="center" wrapText="1"/>
      <protection/>
    </xf>
    <xf numFmtId="0" fontId="0" fillId="34" borderId="10" xfId="152" applyFont="1" applyFill="1" applyBorder="1" applyAlignment="1">
      <alignment vertical="center"/>
      <protection/>
    </xf>
    <xf numFmtId="49" fontId="1" fillId="34" borderId="10" xfId="153" applyNumberFormat="1" applyFont="1" applyFill="1" applyBorder="1" applyAlignment="1">
      <alignment vertical="center"/>
      <protection/>
    </xf>
    <xf numFmtId="49" fontId="0" fillId="34" borderId="10" xfId="153" applyNumberFormat="1" applyFont="1" applyFill="1" applyBorder="1" applyAlignment="1">
      <alignment horizontal="center" vertical="center"/>
      <protection/>
    </xf>
    <xf numFmtId="49" fontId="0" fillId="34" borderId="10" xfId="153" applyNumberFormat="1" applyFont="1" applyFill="1" applyBorder="1" applyAlignment="1">
      <alignment horizontal="left" vertical="center" wrapText="1"/>
      <protection/>
    </xf>
    <xf numFmtId="3" fontId="0" fillId="34" borderId="10" xfId="153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3" fontId="0" fillId="34" borderId="10" xfId="153" applyNumberFormat="1" applyFont="1" applyFill="1" applyBorder="1" applyAlignment="1">
      <alignment horizontal="center" vertical="center" wrapText="1"/>
      <protection/>
    </xf>
    <xf numFmtId="3" fontId="8" fillId="35" borderId="10" xfId="153" applyNumberFormat="1" applyFont="1" applyFill="1" applyBorder="1" applyAlignment="1">
      <alignment horizontal="center" vertical="center"/>
      <protection/>
    </xf>
    <xf numFmtId="0" fontId="1" fillId="0" borderId="0" xfId="149" applyFont="1" applyBorder="1" applyAlignment="1">
      <alignment vertical="center"/>
      <protection/>
    </xf>
    <xf numFmtId="0" fontId="3" fillId="33" borderId="10" xfId="150" applyFont="1" applyFill="1" applyBorder="1" applyAlignment="1">
      <alignment horizontal="center" vertical="center"/>
      <protection/>
    </xf>
    <xf numFmtId="3" fontId="0" fillId="0" borderId="10" xfId="149" applyNumberFormat="1" applyFont="1" applyFill="1" applyBorder="1" applyAlignment="1">
      <alignment horizontal="center" vertical="center"/>
      <protection/>
    </xf>
    <xf numFmtId="0" fontId="3" fillId="0" borderId="0" xfId="98">
      <alignment/>
      <protection/>
    </xf>
    <xf numFmtId="0" fontId="6" fillId="0" borderId="0" xfId="98" applyFont="1" applyBorder="1" applyAlignment="1">
      <alignment horizontal="center" vertical="center"/>
      <protection/>
    </xf>
    <xf numFmtId="0" fontId="0" fillId="0" borderId="0" xfId="98" applyFont="1">
      <alignment/>
      <protection/>
    </xf>
    <xf numFmtId="0" fontId="7" fillId="0" borderId="10" xfId="98" applyFont="1" applyBorder="1" applyAlignment="1">
      <alignment horizontal="center" vertical="center" wrapText="1"/>
      <protection/>
    </xf>
    <xf numFmtId="49" fontId="4" fillId="10" borderId="10" xfId="150" applyNumberFormat="1" applyFont="1" applyFill="1" applyBorder="1" applyAlignment="1">
      <alignment horizontal="center" vertical="center"/>
      <protection/>
    </xf>
    <xf numFmtId="49" fontId="4" fillId="10" borderId="10" xfId="150" applyNumberFormat="1" applyFont="1" applyFill="1" applyBorder="1" applyAlignment="1">
      <alignment horizontal="left" vertical="center" wrapText="1"/>
      <protection/>
    </xf>
    <xf numFmtId="49" fontId="32" fillId="33" borderId="10" xfId="150" applyNumberFormat="1" applyFont="1" applyFill="1" applyBorder="1" applyAlignment="1">
      <alignment horizontal="center" vertical="center"/>
      <protection/>
    </xf>
    <xf numFmtId="49" fontId="32" fillId="33" borderId="10" xfId="150" applyNumberFormat="1" applyFont="1" applyFill="1" applyBorder="1" applyAlignment="1">
      <alignment horizontal="left" vertical="center" wrapText="1"/>
      <protection/>
    </xf>
    <xf numFmtId="49" fontId="4" fillId="10" borderId="10" xfId="150" applyNumberFormat="1" applyFont="1" applyFill="1" applyBorder="1" applyAlignment="1">
      <alignment horizontal="center" vertical="center" wrapText="1"/>
      <protection/>
    </xf>
    <xf numFmtId="0" fontId="4" fillId="10" borderId="10" xfId="150" applyFont="1" applyFill="1" applyBorder="1" applyAlignment="1">
      <alignment horizontal="left" vertical="center"/>
      <protection/>
    </xf>
    <xf numFmtId="49" fontId="14" fillId="33" borderId="10" xfId="150" applyNumberFormat="1" applyFont="1" applyFill="1" applyBorder="1" applyAlignment="1">
      <alignment vertical="center" wrapText="1"/>
      <protection/>
    </xf>
    <xf numFmtId="49" fontId="32" fillId="33" borderId="10" xfId="150" applyNumberFormat="1" applyFont="1" applyFill="1" applyBorder="1" applyAlignment="1">
      <alignment horizontal="center" vertical="center" wrapText="1"/>
      <protection/>
    </xf>
    <xf numFmtId="0" fontId="32" fillId="33" borderId="10" xfId="150" applyFont="1" applyFill="1" applyBorder="1" applyAlignment="1">
      <alignment horizontal="left" vertical="center"/>
      <protection/>
    </xf>
    <xf numFmtId="0" fontId="4" fillId="10" borderId="10" xfId="150" applyFont="1" applyFill="1" applyBorder="1" applyAlignment="1">
      <alignment horizontal="left" vertical="center" wrapText="1"/>
      <protection/>
    </xf>
    <xf numFmtId="49" fontId="14" fillId="33" borderId="10" xfId="150" applyNumberFormat="1" applyFont="1" applyFill="1" applyBorder="1" applyAlignment="1">
      <alignment vertical="center"/>
      <protection/>
    </xf>
    <xf numFmtId="0" fontId="32" fillId="33" borderId="10" xfId="150" applyFont="1" applyFill="1" applyBorder="1" applyAlignment="1">
      <alignment horizontal="left" vertical="center" wrapText="1"/>
      <protection/>
    </xf>
    <xf numFmtId="49" fontId="3" fillId="0" borderId="10" xfId="98" applyNumberFormat="1" applyBorder="1" applyAlignment="1">
      <alignment horizontal="center" vertical="center"/>
      <protection/>
    </xf>
    <xf numFmtId="0" fontId="3" fillId="0" borderId="10" xfId="98" applyBorder="1" applyAlignment="1">
      <alignment horizontal="left" vertical="center" wrapText="1"/>
      <protection/>
    </xf>
    <xf numFmtId="49" fontId="0" fillId="33" borderId="10" xfId="150" applyNumberFormat="1" applyFont="1" applyFill="1" applyBorder="1" applyAlignment="1">
      <alignment horizontal="center" vertical="center"/>
      <protection/>
    </xf>
    <xf numFmtId="0" fontId="0" fillId="33" borderId="10" xfId="150" applyFont="1" applyFill="1" applyBorder="1" applyAlignment="1">
      <alignment horizontal="left" vertical="center" wrapText="1"/>
      <protection/>
    </xf>
    <xf numFmtId="0" fontId="32" fillId="33" borderId="10" xfId="150" applyFont="1" applyFill="1" applyBorder="1" applyAlignment="1">
      <alignment horizontal="center" vertical="center"/>
      <protection/>
    </xf>
    <xf numFmtId="0" fontId="4" fillId="10" borderId="10" xfId="150" applyFont="1" applyFill="1" applyBorder="1" applyAlignment="1">
      <alignment horizontal="center" vertical="center"/>
      <protection/>
    </xf>
    <xf numFmtId="0" fontId="14" fillId="33" borderId="10" xfId="150" applyFont="1" applyFill="1" applyBorder="1" applyAlignment="1">
      <alignment vertical="center"/>
      <protection/>
    </xf>
    <xf numFmtId="49" fontId="3" fillId="34" borderId="10" xfId="98" applyNumberFormat="1" applyFill="1" applyBorder="1" applyAlignment="1">
      <alignment horizontal="center" vertical="center"/>
      <protection/>
    </xf>
    <xf numFmtId="0" fontId="0" fillId="34" borderId="10" xfId="150" applyFont="1" applyFill="1" applyBorder="1" applyAlignment="1">
      <alignment horizontal="left" vertical="center" wrapText="1"/>
      <protection/>
    </xf>
    <xf numFmtId="0" fontId="3" fillId="34" borderId="10" xfId="98" applyFill="1" applyBorder="1" applyAlignment="1">
      <alignment horizontal="left" vertical="center" wrapText="1"/>
      <protection/>
    </xf>
    <xf numFmtId="0" fontId="3" fillId="33" borderId="10" xfId="98" applyFont="1" applyFill="1" applyBorder="1" applyAlignment="1">
      <alignment horizontal="center" vertical="center"/>
      <protection/>
    </xf>
    <xf numFmtId="0" fontId="3" fillId="33" borderId="10" xfId="98" applyFont="1" applyFill="1" applyBorder="1" applyAlignment="1">
      <alignment vertical="center" wrapText="1"/>
      <protection/>
    </xf>
    <xf numFmtId="49" fontId="4" fillId="34" borderId="10" xfId="150" applyNumberFormat="1" applyFont="1" applyFill="1" applyBorder="1" applyAlignment="1">
      <alignment horizontal="center" vertical="center"/>
      <protection/>
    </xf>
    <xf numFmtId="49" fontId="0" fillId="34" borderId="10" xfId="150" applyNumberFormat="1" applyFont="1" applyFill="1" applyBorder="1" applyAlignment="1">
      <alignment horizontal="center" vertical="center"/>
      <protection/>
    </xf>
    <xf numFmtId="0" fontId="0" fillId="34" borderId="10" xfId="150" applyFont="1" applyFill="1" applyBorder="1" applyAlignment="1">
      <alignment horizontal="left" vertical="center"/>
      <protection/>
    </xf>
    <xf numFmtId="0" fontId="0" fillId="33" borderId="10" xfId="150" applyFont="1" applyFill="1" applyBorder="1" applyAlignment="1">
      <alignment horizontal="left" vertical="center"/>
      <protection/>
    </xf>
    <xf numFmtId="49" fontId="3" fillId="0" borderId="10" xfId="98" applyNumberFormat="1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left" vertical="center" wrapText="1"/>
      <protection/>
    </xf>
    <xf numFmtId="0" fontId="32" fillId="33" borderId="10" xfId="150" applyFont="1" applyFill="1" applyBorder="1" applyAlignment="1">
      <alignment vertical="center"/>
      <protection/>
    </xf>
    <xf numFmtId="0" fontId="1" fillId="10" borderId="10" xfId="150" applyFont="1" applyFill="1" applyBorder="1" applyAlignment="1">
      <alignment horizontal="left" vertical="center" wrapText="1"/>
      <protection/>
    </xf>
    <xf numFmtId="0" fontId="4" fillId="0" borderId="0" xfId="98" applyFont="1">
      <alignment/>
      <protection/>
    </xf>
    <xf numFmtId="0" fontId="32" fillId="34" borderId="10" xfId="150" applyFont="1" applyFill="1" applyBorder="1" applyAlignment="1">
      <alignment horizontal="center" vertical="center"/>
      <protection/>
    </xf>
    <xf numFmtId="49" fontId="32" fillId="34" borderId="10" xfId="150" applyNumberFormat="1" applyFont="1" applyFill="1" applyBorder="1" applyAlignment="1">
      <alignment horizontal="center" vertical="center"/>
      <protection/>
    </xf>
    <xf numFmtId="0" fontId="12" fillId="0" borderId="10" xfId="122" applyFont="1" applyBorder="1" applyAlignment="1">
      <alignment horizontal="left" vertical="center" wrapText="1"/>
      <protection/>
    </xf>
    <xf numFmtId="0" fontId="32" fillId="0" borderId="0" xfId="98" applyFont="1">
      <alignment/>
      <protection/>
    </xf>
    <xf numFmtId="0" fontId="3" fillId="34" borderId="10" xfId="98" applyFill="1" applyBorder="1" applyAlignment="1">
      <alignment horizontal="center" vertical="center"/>
      <protection/>
    </xf>
    <xf numFmtId="3" fontId="3" fillId="0" borderId="0" xfId="98" applyNumberFormat="1">
      <alignment/>
      <protection/>
    </xf>
    <xf numFmtId="0" fontId="23" fillId="0" borderId="0" xfId="98" applyFont="1" applyBorder="1">
      <alignment/>
      <protection/>
    </xf>
    <xf numFmtId="0" fontId="3" fillId="0" borderId="0" xfId="98" applyFont="1">
      <alignment/>
      <protection/>
    </xf>
    <xf numFmtId="49" fontId="1" fillId="10" borderId="10" xfId="153" applyNumberFormat="1" applyFont="1" applyFill="1" applyBorder="1" applyAlignment="1">
      <alignment horizontal="center" vertical="center" wrapText="1"/>
      <protection/>
    </xf>
    <xf numFmtId="49" fontId="0" fillId="10" borderId="10" xfId="153" applyNumberFormat="1" applyFont="1" applyFill="1" applyBorder="1" applyAlignment="1">
      <alignment horizontal="center" vertical="center" wrapText="1"/>
      <protection/>
    </xf>
    <xf numFmtId="49" fontId="1" fillId="10" borderId="10" xfId="153" applyNumberFormat="1" applyFont="1" applyFill="1" applyBorder="1" applyAlignment="1">
      <alignment horizontal="left" vertical="center" wrapText="1"/>
      <protection/>
    </xf>
    <xf numFmtId="3" fontId="1" fillId="10" borderId="10" xfId="153" applyNumberFormat="1" applyFont="1" applyFill="1" applyBorder="1" applyAlignment="1">
      <alignment horizontal="center" vertical="center" wrapText="1"/>
      <protection/>
    </xf>
    <xf numFmtId="49" fontId="1" fillId="10" borderId="10" xfId="153" applyNumberFormat="1" applyFont="1" applyFill="1" applyBorder="1" applyAlignment="1">
      <alignment horizontal="center" vertical="center"/>
      <protection/>
    </xf>
    <xf numFmtId="49" fontId="0" fillId="10" borderId="10" xfId="153" applyNumberFormat="1" applyFont="1" applyFill="1" applyBorder="1" applyAlignment="1">
      <alignment horizontal="center" vertical="center"/>
      <protection/>
    </xf>
    <xf numFmtId="3" fontId="1" fillId="10" borderId="10" xfId="153" applyNumberFormat="1" applyFont="1" applyFill="1" applyBorder="1" applyAlignment="1">
      <alignment horizontal="center" vertical="center"/>
      <protection/>
    </xf>
    <xf numFmtId="0" fontId="0" fillId="10" borderId="10" xfId="153" applyFont="1" applyFill="1" applyBorder="1" applyAlignment="1">
      <alignment horizontal="center" vertical="center" wrapText="1"/>
      <protection/>
    </xf>
    <xf numFmtId="0" fontId="1" fillId="10" borderId="10" xfId="153" applyFont="1" applyFill="1" applyBorder="1" applyAlignment="1">
      <alignment horizontal="left" vertical="center" wrapText="1"/>
      <protection/>
    </xf>
    <xf numFmtId="49" fontId="1" fillId="10" borderId="10" xfId="152" applyNumberFormat="1" applyFont="1" applyFill="1" applyBorder="1" applyAlignment="1">
      <alignment horizontal="center" vertical="center" wrapText="1"/>
      <protection/>
    </xf>
    <xf numFmtId="49" fontId="1" fillId="10" borderId="10" xfId="152" applyNumberFormat="1" applyFont="1" applyFill="1" applyBorder="1" applyAlignment="1">
      <alignment horizontal="left" vertical="center" wrapText="1"/>
      <protection/>
    </xf>
    <xf numFmtId="49" fontId="1" fillId="10" borderId="10" xfId="152" applyNumberFormat="1" applyFont="1" applyFill="1" applyBorder="1" applyAlignment="1">
      <alignment horizontal="center" vertical="center"/>
      <protection/>
    </xf>
    <xf numFmtId="0" fontId="1" fillId="10" borderId="10" xfId="149" applyFont="1" applyFill="1" applyBorder="1" applyAlignment="1">
      <alignment horizontal="center" vertical="center" wrapText="1"/>
      <protection/>
    </xf>
    <xf numFmtId="0" fontId="1" fillId="10" borderId="10" xfId="149" applyFont="1" applyFill="1" applyBorder="1" applyAlignment="1">
      <alignment horizontal="left" vertical="center" wrapText="1"/>
      <protection/>
    </xf>
    <xf numFmtId="3" fontId="1" fillId="10" borderId="10" xfId="149" applyNumberFormat="1" applyFont="1" applyFill="1" applyBorder="1" applyAlignment="1">
      <alignment horizontal="center" vertical="center" wrapText="1"/>
      <protection/>
    </xf>
    <xf numFmtId="0" fontId="10" fillId="10" borderId="10" xfId="149" applyFont="1" applyFill="1" applyBorder="1" applyAlignment="1">
      <alignment horizontal="left" vertical="center" wrapText="1"/>
      <protection/>
    </xf>
    <xf numFmtId="0" fontId="4" fillId="10" borderId="10" xfId="149" applyFont="1" applyFill="1" applyBorder="1" applyAlignment="1">
      <alignment horizontal="center" vertical="center" wrapText="1"/>
      <protection/>
    </xf>
    <xf numFmtId="0" fontId="4" fillId="10" borderId="10" xfId="149" applyFont="1" applyFill="1" applyBorder="1" applyAlignment="1">
      <alignment horizontal="left" vertical="center" wrapText="1"/>
      <protection/>
    </xf>
    <xf numFmtId="0" fontId="1" fillId="10" borderId="10" xfId="149" applyFont="1" applyFill="1" applyBorder="1" applyAlignment="1">
      <alignment vertical="center" wrapText="1"/>
      <protection/>
    </xf>
    <xf numFmtId="3" fontId="1" fillId="10" borderId="10" xfId="149" applyNumberFormat="1" applyFont="1" applyFill="1" applyBorder="1" applyAlignment="1">
      <alignment horizontal="center" vertical="center"/>
      <protection/>
    </xf>
    <xf numFmtId="0" fontId="12" fillId="36" borderId="10" xfId="149" applyFont="1" applyFill="1" applyBorder="1" applyAlignment="1">
      <alignment horizontal="center" vertical="center" wrapText="1"/>
      <protection/>
    </xf>
    <xf numFmtId="0" fontId="12" fillId="36" borderId="10" xfId="149" applyFont="1" applyFill="1" applyBorder="1" applyAlignment="1">
      <alignment horizontal="left" vertical="center" wrapText="1"/>
      <protection/>
    </xf>
    <xf numFmtId="3" fontId="12" fillId="36" borderId="10" xfId="149" applyNumberFormat="1" applyFont="1" applyFill="1" applyBorder="1" applyAlignment="1">
      <alignment horizontal="center" vertical="center"/>
      <protection/>
    </xf>
    <xf numFmtId="3" fontId="12" fillId="36" borderId="10" xfId="149" applyNumberFormat="1" applyFont="1" applyFill="1" applyBorder="1" applyAlignment="1">
      <alignment horizontal="center" vertical="center" wrapText="1"/>
      <protection/>
    </xf>
    <xf numFmtId="0" fontId="12" fillId="36" borderId="10" xfId="149" applyFont="1" applyFill="1" applyBorder="1" applyAlignment="1">
      <alignment vertical="center" wrapText="1"/>
      <protection/>
    </xf>
    <xf numFmtId="0" fontId="13" fillId="0" borderId="0" xfId="149" applyFont="1" applyAlignment="1">
      <alignment horizontal="left" vertical="center"/>
      <protection/>
    </xf>
    <xf numFmtId="0" fontId="1" fillId="10" borderId="10" xfId="149" applyFont="1" applyFill="1" applyBorder="1" applyAlignment="1">
      <alignment horizontal="center" vertical="center"/>
      <protection/>
    </xf>
    <xf numFmtId="49" fontId="12" fillId="36" borderId="10" xfId="149" applyNumberFormat="1" applyFont="1" applyFill="1" applyBorder="1" applyAlignment="1">
      <alignment horizontal="center" vertical="center"/>
      <protection/>
    </xf>
    <xf numFmtId="49" fontId="12" fillId="36" borderId="10" xfId="149" applyNumberFormat="1" applyFont="1" applyFill="1" applyBorder="1" applyAlignment="1">
      <alignment horizontal="left" vertical="center" wrapText="1"/>
      <protection/>
    </xf>
    <xf numFmtId="0" fontId="33" fillId="36" borderId="10" xfId="149" applyFont="1" applyFill="1" applyBorder="1" applyAlignment="1">
      <alignment horizontal="center" vertical="center"/>
      <protection/>
    </xf>
    <xf numFmtId="3" fontId="33" fillId="36" borderId="10" xfId="149" applyNumberFormat="1" applyFont="1" applyFill="1" applyBorder="1" applyAlignment="1">
      <alignment horizontal="center" vertical="center"/>
      <protection/>
    </xf>
    <xf numFmtId="49" fontId="1" fillId="10" borderId="10" xfId="149" applyNumberFormat="1" applyFont="1" applyFill="1" applyBorder="1" applyAlignment="1">
      <alignment horizontal="center" vertical="center"/>
      <protection/>
    </xf>
    <xf numFmtId="0" fontId="10" fillId="10" borderId="10" xfId="149" applyFont="1" applyFill="1" applyBorder="1" applyAlignment="1">
      <alignment horizontal="center" vertical="center"/>
      <protection/>
    </xf>
    <xf numFmtId="49" fontId="1" fillId="10" borderId="10" xfId="149" applyNumberFormat="1" applyFont="1" applyFill="1" applyBorder="1" applyAlignment="1">
      <alignment horizontal="left" vertical="center" wrapText="1"/>
      <protection/>
    </xf>
    <xf numFmtId="3" fontId="10" fillId="10" borderId="10" xfId="149" applyNumberFormat="1" applyFont="1" applyFill="1" applyBorder="1" applyAlignment="1">
      <alignment horizontal="center" vertical="center"/>
      <protection/>
    </xf>
    <xf numFmtId="0" fontId="33" fillId="36" borderId="10" xfId="149" applyFont="1" applyFill="1" applyBorder="1" applyAlignment="1">
      <alignment vertical="center" wrapText="1"/>
      <protection/>
    </xf>
    <xf numFmtId="0" fontId="12" fillId="36" borderId="10" xfId="149" applyFont="1" applyFill="1" applyBorder="1" applyAlignment="1">
      <alignment horizontal="center" vertical="center"/>
      <protection/>
    </xf>
    <xf numFmtId="49" fontId="1" fillId="0" borderId="0" xfId="149" applyNumberFormat="1" applyFont="1" applyAlignment="1">
      <alignment horizontal="center" vertical="center"/>
      <protection/>
    </xf>
    <xf numFmtId="3" fontId="7" fillId="0" borderId="10" xfId="98" applyNumberFormat="1" applyFont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149" applyFont="1" applyBorder="1" applyAlignment="1">
      <alignment horizontal="center" vertical="center" wrapText="1"/>
      <protection/>
    </xf>
    <xf numFmtId="3" fontId="1" fillId="33" borderId="10" xfId="149" applyNumberFormat="1" applyFont="1" applyFill="1" applyBorder="1" applyAlignment="1">
      <alignment horizontal="center" vertical="center"/>
      <protection/>
    </xf>
    <xf numFmtId="0" fontId="1" fillId="0" borderId="10" xfId="149" applyFont="1" applyBorder="1" applyAlignment="1">
      <alignment vertical="center" wrapText="1"/>
      <protection/>
    </xf>
    <xf numFmtId="3" fontId="8" fillId="33" borderId="10" xfId="149" applyNumberFormat="1" applyFont="1" applyFill="1" applyBorder="1" applyAlignment="1">
      <alignment horizontal="center" vertical="center"/>
      <protection/>
    </xf>
    <xf numFmtId="3" fontId="8" fillId="33" borderId="10" xfId="149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8" fillId="37" borderId="10" xfId="149" applyFont="1" applyFill="1" applyBorder="1" applyAlignment="1">
      <alignment vertical="center"/>
      <protection/>
    </xf>
    <xf numFmtId="0" fontId="8" fillId="37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3" fontId="8" fillId="0" borderId="10" xfId="149" applyNumberFormat="1" applyFont="1" applyBorder="1" applyAlignment="1">
      <alignment horizontal="center" vertical="center"/>
      <protection/>
    </xf>
    <xf numFmtId="49" fontId="1" fillId="16" borderId="10" xfId="149" applyNumberFormat="1" applyFont="1" applyFill="1" applyBorder="1" applyAlignment="1">
      <alignment horizontal="center" vertical="center" wrapText="1"/>
      <protection/>
    </xf>
    <xf numFmtId="0" fontId="1" fillId="16" borderId="10" xfId="149" applyFont="1" applyFill="1" applyBorder="1" applyAlignment="1">
      <alignment vertical="center" wrapText="1"/>
      <protection/>
    </xf>
    <xf numFmtId="3" fontId="1" fillId="16" borderId="10" xfId="149" applyNumberFormat="1" applyFont="1" applyFill="1" applyBorder="1" applyAlignment="1">
      <alignment horizontal="center" vertical="center" wrapText="1"/>
      <protection/>
    </xf>
    <xf numFmtId="49" fontId="0" fillId="16" borderId="10" xfId="149" applyNumberFormat="1" applyFont="1" applyFill="1" applyBorder="1" applyAlignment="1">
      <alignment horizontal="center" vertical="center" wrapText="1"/>
      <protection/>
    </xf>
    <xf numFmtId="49" fontId="1" fillId="10" borderId="10" xfId="149" applyNumberFormat="1" applyFont="1" applyFill="1" applyBorder="1" applyAlignment="1">
      <alignment horizontal="center" vertical="center" wrapText="1"/>
      <protection/>
    </xf>
    <xf numFmtId="0" fontId="8" fillId="0" borderId="0" xfId="149" applyFont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3" fontId="1" fillId="0" borderId="10" xfId="149" applyNumberFormat="1" applyFont="1" applyBorder="1" applyAlignment="1">
      <alignment horizontal="center" vertical="center"/>
      <protection/>
    </xf>
    <xf numFmtId="0" fontId="10" fillId="0" borderId="0" xfId="149" applyFont="1" applyAlignment="1">
      <alignment vertical="center"/>
      <protection/>
    </xf>
    <xf numFmtId="0" fontId="10" fillId="37" borderId="10" xfId="149" applyFont="1" applyFill="1" applyBorder="1" applyAlignment="1">
      <alignment vertical="center"/>
      <protection/>
    </xf>
    <xf numFmtId="3" fontId="10" fillId="37" borderId="10" xfId="149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37" borderId="10" xfId="0" applyFont="1" applyFill="1" applyBorder="1" applyAlignment="1">
      <alignment horizontal="left" vertical="center" wrapText="1"/>
    </xf>
    <xf numFmtId="3" fontId="10" fillId="37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10" fillId="38" borderId="10" xfId="0" applyFont="1" applyFill="1" applyBorder="1" applyAlignment="1">
      <alignment horizontal="left" vertical="center"/>
    </xf>
    <xf numFmtId="3" fontId="10" fillId="38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9" fillId="0" borderId="0" xfId="149" applyFont="1" applyAlignment="1">
      <alignment vertical="center"/>
      <protection/>
    </xf>
    <xf numFmtId="0" fontId="9" fillId="0" borderId="10" xfId="149" applyFont="1" applyBorder="1" applyAlignment="1">
      <alignment vertical="center"/>
      <protection/>
    </xf>
    <xf numFmtId="49" fontId="1" fillId="16" borderId="10" xfId="151" applyNumberFormat="1" applyFont="1" applyFill="1" applyBorder="1" applyAlignment="1">
      <alignment horizontal="center" vertical="center"/>
      <protection/>
    </xf>
    <xf numFmtId="49" fontId="1" fillId="16" borderId="10" xfId="153" applyNumberFormat="1" applyFont="1" applyFill="1" applyBorder="1" applyAlignment="1">
      <alignment horizontal="left" vertical="center" wrapText="1"/>
      <protection/>
    </xf>
    <xf numFmtId="3" fontId="1" fillId="16" borderId="10" xfId="151" applyNumberFormat="1" applyFont="1" applyFill="1" applyBorder="1" applyAlignment="1">
      <alignment horizontal="center" vertical="center"/>
      <protection/>
    </xf>
    <xf numFmtId="0" fontId="1" fillId="0" borderId="10" xfId="151" applyFont="1" applyFill="1" applyBorder="1" applyAlignment="1">
      <alignment horizontal="center" vertical="center"/>
      <protection/>
    </xf>
    <xf numFmtId="0" fontId="1" fillId="0" borderId="10" xfId="151" applyFont="1" applyFill="1" applyBorder="1" applyAlignment="1">
      <alignment horizontal="center" vertical="center" wrapText="1"/>
      <protection/>
    </xf>
    <xf numFmtId="0" fontId="20" fillId="33" borderId="0" xfId="149" applyFont="1" applyFill="1" applyAlignment="1">
      <alignment vertical="center"/>
      <protection/>
    </xf>
    <xf numFmtId="0" fontId="4" fillId="16" borderId="10" xfId="151" applyFont="1" applyFill="1" applyBorder="1" applyAlignment="1">
      <alignment horizontal="center" vertical="center"/>
      <protection/>
    </xf>
    <xf numFmtId="0" fontId="7" fillId="0" borderId="0" xfId="149" applyFont="1" applyAlignment="1">
      <alignment vertical="center"/>
      <protection/>
    </xf>
    <xf numFmtId="0" fontId="7" fillId="0" borderId="10" xfId="149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38" borderId="10" xfId="0" applyFont="1" applyFill="1" applyBorder="1" applyAlignment="1">
      <alignment horizontal="left" vertical="center"/>
    </xf>
    <xf numFmtId="0" fontId="0" fillId="33" borderId="10" xfId="109" applyFont="1" applyFill="1" applyBorder="1" applyAlignment="1">
      <alignment horizontal="left" vertical="center" wrapText="1"/>
      <protection/>
    </xf>
    <xf numFmtId="0" fontId="0" fillId="34" borderId="10" xfId="109" applyFont="1" applyFill="1" applyBorder="1" applyAlignment="1">
      <alignment horizontal="left" vertical="center" wrapText="1"/>
      <protection/>
    </xf>
    <xf numFmtId="0" fontId="9" fillId="0" borderId="0" xfId="152" applyFont="1" applyBorder="1" applyAlignment="1">
      <alignment vertical="center"/>
      <protection/>
    </xf>
    <xf numFmtId="0" fontId="9" fillId="0" borderId="0" xfId="152" applyFont="1" applyFill="1" applyBorder="1" applyAlignment="1">
      <alignment vertical="center"/>
      <protection/>
    </xf>
    <xf numFmtId="0" fontId="0" fillId="33" borderId="10" xfId="109" applyFont="1" applyFill="1" applyBorder="1" applyAlignment="1">
      <alignment vertical="center" wrapText="1"/>
      <protection/>
    </xf>
    <xf numFmtId="3" fontId="7" fillId="34" borderId="10" xfId="149" applyNumberFormat="1" applyFont="1" applyFill="1" applyBorder="1" applyAlignment="1">
      <alignment horizontal="center" vertical="center" wrapText="1"/>
      <protection/>
    </xf>
    <xf numFmtId="0" fontId="7" fillId="34" borderId="0" xfId="149" applyFont="1" applyFill="1" applyBorder="1" applyAlignment="1">
      <alignment horizontal="center" vertical="center" wrapText="1"/>
      <protection/>
    </xf>
    <xf numFmtId="0" fontId="7" fillId="34" borderId="0" xfId="149" applyFont="1" applyFill="1" applyBorder="1" applyAlignment="1">
      <alignment vertical="center"/>
      <protection/>
    </xf>
    <xf numFmtId="0" fontId="0" fillId="34" borderId="10" xfId="109" applyFont="1" applyFill="1" applyBorder="1" applyAlignment="1">
      <alignment vertical="center" wrapText="1"/>
      <protection/>
    </xf>
    <xf numFmtId="0" fontId="0" fillId="0" borderId="0" xfId="82">
      <alignment/>
      <protection/>
    </xf>
    <xf numFmtId="49" fontId="1" fillId="16" borderId="10" xfId="152" applyNumberFormat="1" applyFont="1" applyFill="1" applyBorder="1" applyAlignment="1">
      <alignment horizontal="center" vertical="center" wrapText="1"/>
      <protection/>
    </xf>
    <xf numFmtId="49" fontId="1" fillId="16" borderId="10" xfId="152" applyNumberFormat="1" applyFont="1" applyFill="1" applyBorder="1" applyAlignment="1">
      <alignment horizontal="left" vertical="center" wrapText="1"/>
      <protection/>
    </xf>
    <xf numFmtId="3" fontId="1" fillId="16" borderId="10" xfId="152" applyNumberFormat="1" applyFont="1" applyFill="1" applyBorder="1" applyAlignment="1">
      <alignment horizontal="center" vertical="center" wrapText="1"/>
      <protection/>
    </xf>
    <xf numFmtId="49" fontId="0" fillId="34" borderId="10" xfId="152" applyNumberFormat="1" applyFont="1" applyFill="1" applyBorder="1" applyAlignment="1">
      <alignment horizontal="center" vertical="center" wrapText="1"/>
      <protection/>
    </xf>
    <xf numFmtId="3" fontId="0" fillId="34" borderId="10" xfId="152" applyNumberFormat="1" applyFont="1" applyFill="1" applyBorder="1" applyAlignment="1">
      <alignment horizontal="center" vertical="center" wrapText="1"/>
      <protection/>
    </xf>
    <xf numFmtId="49" fontId="1" fillId="16" borderId="10" xfId="152" applyNumberFormat="1" applyFont="1" applyFill="1" applyBorder="1" applyAlignment="1">
      <alignment horizontal="center" vertical="center"/>
      <protection/>
    </xf>
    <xf numFmtId="0" fontId="1" fillId="0" borderId="0" xfId="82" applyFont="1">
      <alignment/>
      <protection/>
    </xf>
    <xf numFmtId="49" fontId="1" fillId="34" borderId="10" xfId="152" applyNumberFormat="1" applyFont="1" applyFill="1" applyBorder="1" applyAlignment="1">
      <alignment horizontal="center" vertical="center"/>
      <protection/>
    </xf>
    <xf numFmtId="0" fontId="0" fillId="34" borderId="10" xfId="153" applyFont="1" applyFill="1" applyBorder="1" applyAlignment="1">
      <alignment horizontal="center" vertical="center"/>
      <protection/>
    </xf>
    <xf numFmtId="0" fontId="0" fillId="34" borderId="10" xfId="153" applyFont="1" applyFill="1" applyBorder="1" applyAlignment="1">
      <alignment horizontal="left" vertical="center" wrapText="1"/>
      <protection/>
    </xf>
    <xf numFmtId="0" fontId="0" fillId="0" borderId="10" xfId="82" applyBorder="1" applyAlignment="1">
      <alignment horizontal="center" vertical="center"/>
      <protection/>
    </xf>
    <xf numFmtId="49" fontId="1" fillId="39" borderId="10" xfId="152" applyNumberFormat="1" applyFont="1" applyFill="1" applyBorder="1" applyAlignment="1">
      <alignment horizontal="center" vertical="center"/>
      <protection/>
    </xf>
    <xf numFmtId="49" fontId="7" fillId="34" borderId="10" xfId="153" applyNumberFormat="1" applyFont="1" applyFill="1" applyBorder="1" applyAlignment="1">
      <alignment horizontal="left" vertical="center" wrapText="1"/>
      <protection/>
    </xf>
    <xf numFmtId="0" fontId="0" fillId="34" borderId="10" xfId="152" applyFont="1" applyFill="1" applyBorder="1" applyAlignment="1">
      <alignment horizontal="left" vertical="center" wrapText="1"/>
      <protection/>
    </xf>
    <xf numFmtId="0" fontId="0" fillId="33" borderId="10" xfId="109" applyFont="1" applyFill="1" applyBorder="1" applyAlignment="1">
      <alignment horizontal="center" vertical="center" wrapText="1"/>
      <protection/>
    </xf>
    <xf numFmtId="3" fontId="0" fillId="33" borderId="10" xfId="109" applyNumberFormat="1" applyFont="1" applyFill="1" applyBorder="1" applyAlignment="1">
      <alignment horizontal="center" vertical="center" wrapText="1"/>
      <protection/>
    </xf>
    <xf numFmtId="0" fontId="1" fillId="33" borderId="10" xfId="109" applyFont="1" applyFill="1" applyBorder="1" applyAlignment="1">
      <alignment horizontal="center" vertical="center" wrapText="1"/>
      <protection/>
    </xf>
    <xf numFmtId="0" fontId="1" fillId="16" borderId="10" xfId="152" applyFont="1" applyFill="1" applyBorder="1" applyAlignment="1">
      <alignment horizontal="center" vertical="center" wrapText="1"/>
      <protection/>
    </xf>
    <xf numFmtId="0" fontId="1" fillId="16" borderId="10" xfId="152" applyFont="1" applyFill="1" applyBorder="1" applyAlignment="1">
      <alignment horizontal="left" vertical="center" wrapText="1"/>
      <protection/>
    </xf>
    <xf numFmtId="0" fontId="0" fillId="34" borderId="10" xfId="152" applyFont="1" applyFill="1" applyBorder="1" applyAlignment="1">
      <alignment horizontal="center" vertical="center" wrapText="1"/>
      <protection/>
    </xf>
    <xf numFmtId="3" fontId="1" fillId="10" borderId="10" xfId="152" applyNumberFormat="1" applyFont="1" applyFill="1" applyBorder="1" applyAlignment="1">
      <alignment horizontal="center" vertical="center"/>
      <protection/>
    </xf>
    <xf numFmtId="49" fontId="0" fillId="34" borderId="10" xfId="149" applyNumberFormat="1" applyFont="1" applyFill="1" applyBorder="1" applyAlignment="1">
      <alignment horizontal="center" vertical="center"/>
      <protection/>
    </xf>
    <xf numFmtId="0" fontId="0" fillId="34" borderId="10" xfId="149" applyFont="1" applyFill="1" applyBorder="1" applyAlignment="1">
      <alignment horizontal="left" vertical="center" wrapText="1"/>
      <protection/>
    </xf>
    <xf numFmtId="49" fontId="0" fillId="34" borderId="10" xfId="149" applyNumberFormat="1" applyFont="1" applyFill="1" applyBorder="1" applyAlignment="1">
      <alignment horizontal="center" vertical="center" wrapText="1"/>
      <protection/>
    </xf>
    <xf numFmtId="3" fontId="0" fillId="0" borderId="10" xfId="152" applyNumberFormat="1" applyFont="1" applyBorder="1" applyAlignment="1">
      <alignment horizontal="center" vertical="center" wrapText="1"/>
      <protection/>
    </xf>
    <xf numFmtId="49" fontId="1" fillId="0" borderId="10" xfId="152" applyNumberFormat="1" applyFont="1" applyBorder="1" applyAlignment="1">
      <alignment horizontal="center" vertical="center"/>
      <protection/>
    </xf>
    <xf numFmtId="3" fontId="0" fillId="0" borderId="10" xfId="152" applyNumberFormat="1" applyFont="1" applyFill="1" applyBorder="1" applyAlignment="1">
      <alignment horizontal="center" vertical="center"/>
      <protection/>
    </xf>
    <xf numFmtId="0" fontId="0" fillId="33" borderId="10" xfId="82" applyFill="1" applyBorder="1" applyAlignment="1">
      <alignment horizontal="center"/>
      <protection/>
    </xf>
    <xf numFmtId="0" fontId="0" fillId="33" borderId="10" xfId="82" applyFill="1" applyBorder="1" applyAlignment="1">
      <alignment horizontal="center" vertical="center"/>
      <protection/>
    </xf>
    <xf numFmtId="0" fontId="0" fillId="34" borderId="0" xfId="82" applyFill="1">
      <alignment/>
      <protection/>
    </xf>
    <xf numFmtId="3" fontId="8" fillId="40" borderId="10" xfId="152" applyNumberFormat="1" applyFont="1" applyFill="1" applyBorder="1" applyAlignment="1">
      <alignment horizontal="center" vertical="center" wrapText="1"/>
      <protection/>
    </xf>
    <xf numFmtId="49" fontId="8" fillId="34" borderId="0" xfId="152" applyNumberFormat="1" applyFont="1" applyFill="1" applyBorder="1" applyAlignment="1">
      <alignment horizontal="center" vertical="center"/>
      <protection/>
    </xf>
    <xf numFmtId="3" fontId="8" fillId="33" borderId="0" xfId="152" applyNumberFormat="1" applyFont="1" applyFill="1" applyBorder="1" applyAlignment="1">
      <alignment horizontal="center" vertical="center" wrapText="1"/>
      <protection/>
    </xf>
    <xf numFmtId="3" fontId="7" fillId="34" borderId="10" xfId="152" applyNumberFormat="1" applyFont="1" applyFill="1" applyBorder="1" applyAlignment="1">
      <alignment horizontal="center" vertical="center"/>
      <protection/>
    </xf>
    <xf numFmtId="0" fontId="10" fillId="0" borderId="0" xfId="152" applyFont="1" applyFill="1" applyBorder="1" applyAlignment="1">
      <alignment vertical="center"/>
      <protection/>
    </xf>
    <xf numFmtId="0" fontId="0" fillId="0" borderId="0" xfId="82" applyAlignment="1">
      <alignment horizontal="center"/>
      <protection/>
    </xf>
    <xf numFmtId="3" fontId="0" fillId="0" borderId="0" xfId="82" applyNumberFormat="1" applyAlignment="1">
      <alignment horizontal="center"/>
      <protection/>
    </xf>
    <xf numFmtId="0" fontId="86" fillId="0" borderId="0" xfId="0" applyFont="1" applyAlignment="1">
      <alignment/>
    </xf>
    <xf numFmtId="49" fontId="1" fillId="0" borderId="10" xfId="153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153" applyNumberFormat="1" applyFont="1" applyFill="1" applyBorder="1" applyAlignment="1">
      <alignment horizontal="center" vertical="center" wrapText="1"/>
      <protection/>
    </xf>
    <xf numFmtId="0" fontId="87" fillId="34" borderId="10" xfId="0" applyFont="1" applyFill="1" applyBorder="1" applyAlignment="1">
      <alignment/>
    </xf>
    <xf numFmtId="0" fontId="0" fillId="34" borderId="10" xfId="149" applyFont="1" applyFill="1" applyBorder="1" applyAlignment="1">
      <alignment horizontal="center" vertical="center"/>
      <protection/>
    </xf>
    <xf numFmtId="49" fontId="0" fillId="34" borderId="10" xfId="149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0" fontId="0" fillId="34" borderId="10" xfId="153" applyFont="1" applyFill="1" applyBorder="1" applyAlignment="1">
      <alignment horizontal="center" vertical="center" wrapText="1"/>
      <protection/>
    </xf>
    <xf numFmtId="3" fontId="0" fillId="34" borderId="10" xfId="0" applyNumberFormat="1" applyFill="1" applyBorder="1" applyAlignment="1">
      <alignment horizontal="center" vertical="center"/>
    </xf>
    <xf numFmtId="3" fontId="1" fillId="1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0" fillId="34" borderId="10" xfId="153" applyNumberFormat="1" applyFont="1" applyFill="1" applyBorder="1" applyAlignment="1">
      <alignment horizontal="left" vertical="center" wrapText="1"/>
      <protection/>
    </xf>
    <xf numFmtId="0" fontId="9" fillId="0" borderId="0" xfId="152" applyFont="1" applyFill="1" applyBorder="1" applyAlignment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1" borderId="10" xfId="153" applyFont="1" applyFill="1" applyBorder="1" applyAlignment="1">
      <alignment horizontal="left" vertical="center" wrapText="1"/>
      <protection/>
    </xf>
    <xf numFmtId="3" fontId="0" fillId="41" borderId="10" xfId="0" applyNumberFormat="1" applyFill="1" applyBorder="1" applyAlignment="1">
      <alignment horizontal="center" vertical="center"/>
    </xf>
    <xf numFmtId="0" fontId="0" fillId="42" borderId="10" xfId="153" applyFont="1" applyFill="1" applyBorder="1" applyAlignment="1">
      <alignment horizontal="left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3" fontId="9" fillId="33" borderId="10" xfId="14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34" borderId="0" xfId="149" applyFont="1" applyFill="1" applyBorder="1" applyAlignment="1">
      <alignment horizontal="center" vertical="center" wrapText="1"/>
      <protection/>
    </xf>
    <xf numFmtId="3" fontId="10" fillId="37" borderId="10" xfId="149" applyNumberFormat="1" applyFont="1" applyFill="1" applyBorder="1" applyAlignment="1">
      <alignment horizontal="center" vertical="center"/>
      <protection/>
    </xf>
    <xf numFmtId="0" fontId="9" fillId="0" borderId="10" xfId="149" applyFont="1" applyBorder="1" applyAlignment="1">
      <alignment horizontal="center" vertical="center"/>
      <protection/>
    </xf>
    <xf numFmtId="3" fontId="10" fillId="34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0" fontId="7" fillId="34" borderId="0" xfId="149" applyFont="1" applyFill="1" applyBorder="1" applyAlignment="1">
      <alignment horizontal="center" vertical="center" wrapText="1"/>
      <protection/>
    </xf>
    <xf numFmtId="3" fontId="8" fillId="37" borderId="10" xfId="149" applyNumberFormat="1" applyFont="1" applyFill="1" applyBorder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5" fillId="38" borderId="10" xfId="0" applyNumberFormat="1" applyFont="1" applyFill="1" applyBorder="1" applyAlignment="1">
      <alignment horizontal="center" vertical="center"/>
    </xf>
    <xf numFmtId="0" fontId="7" fillId="0" borderId="10" xfId="149" applyFont="1" applyBorder="1" applyAlignment="1">
      <alignment horizontal="center" vertical="center"/>
      <protection/>
    </xf>
    <xf numFmtId="3" fontId="7" fillId="37" borderId="10" xfId="149" applyNumberFormat="1" applyFont="1" applyFill="1" applyBorder="1" applyAlignment="1">
      <alignment horizontal="center" vertical="center"/>
      <protection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3" fillId="0" borderId="0" xfId="98" applyNumberFormat="1" applyAlignment="1">
      <alignment horizontal="center" vertical="center"/>
      <protection/>
    </xf>
    <xf numFmtId="3" fontId="4" fillId="10" borderId="10" xfId="44" applyNumberFormat="1" applyFont="1" applyFill="1" applyBorder="1" applyAlignment="1">
      <alignment horizontal="center" vertical="center"/>
    </xf>
    <xf numFmtId="3" fontId="32" fillId="33" borderId="10" xfId="44" applyNumberFormat="1" applyFont="1" applyFill="1" applyBorder="1" applyAlignment="1">
      <alignment horizontal="center" vertical="center"/>
    </xf>
    <xf numFmtId="3" fontId="3" fillId="33" borderId="10" xfId="44" applyNumberFormat="1" applyFont="1" applyFill="1" applyBorder="1" applyAlignment="1">
      <alignment horizontal="center" vertical="center"/>
    </xf>
    <xf numFmtId="3" fontId="4" fillId="10" borderId="10" xfId="150" applyNumberFormat="1" applyFont="1" applyFill="1" applyBorder="1" applyAlignment="1">
      <alignment horizontal="center" vertical="center"/>
      <protection/>
    </xf>
    <xf numFmtId="3" fontId="32" fillId="33" borderId="10" xfId="150" applyNumberFormat="1" applyFont="1" applyFill="1" applyBorder="1" applyAlignment="1">
      <alignment horizontal="center" vertical="center"/>
      <protection/>
    </xf>
    <xf numFmtId="3" fontId="3" fillId="33" borderId="10" xfId="44" applyNumberFormat="1" applyFont="1" applyFill="1" applyBorder="1" applyAlignment="1">
      <alignment horizontal="center" vertical="center" wrapText="1"/>
    </xf>
    <xf numFmtId="3" fontId="3" fillId="33" borderId="10" xfId="150" applyNumberFormat="1" applyFont="1" applyFill="1" applyBorder="1" applyAlignment="1">
      <alignment horizontal="center" vertical="center"/>
      <protection/>
    </xf>
    <xf numFmtId="3" fontId="3" fillId="33" borderId="10" xfId="98" applyNumberFormat="1" applyFont="1" applyFill="1" applyBorder="1" applyAlignment="1">
      <alignment horizontal="center" vertical="center"/>
      <protection/>
    </xf>
    <xf numFmtId="3" fontId="3" fillId="34" borderId="10" xfId="150" applyNumberFormat="1" applyFont="1" applyFill="1" applyBorder="1" applyAlignment="1">
      <alignment horizontal="center" vertical="center"/>
      <protection/>
    </xf>
    <xf numFmtId="3" fontId="3" fillId="0" borderId="10" xfId="98" applyNumberFormat="1" applyBorder="1" applyAlignment="1">
      <alignment horizontal="center" vertical="center"/>
      <protection/>
    </xf>
    <xf numFmtId="3" fontId="3" fillId="33" borderId="10" xfId="44" applyNumberFormat="1" applyFont="1" applyFill="1" applyBorder="1" applyAlignment="1">
      <alignment horizontal="center" vertical="center"/>
    </xf>
    <xf numFmtId="3" fontId="32" fillId="34" borderId="10" xfId="44" applyNumberFormat="1" applyFont="1" applyFill="1" applyBorder="1" applyAlignment="1">
      <alignment horizontal="center" vertical="center"/>
    </xf>
    <xf numFmtId="3" fontId="3" fillId="34" borderId="10" xfId="44" applyNumberFormat="1" applyFont="1" applyFill="1" applyBorder="1" applyAlignment="1">
      <alignment horizontal="center" vertical="center"/>
    </xf>
    <xf numFmtId="3" fontId="3" fillId="34" borderId="10" xfId="44" applyNumberFormat="1" applyFill="1" applyBorder="1" applyAlignment="1">
      <alignment horizontal="center" vertical="center"/>
    </xf>
    <xf numFmtId="3" fontId="6" fillId="37" borderId="10" xfId="150" applyNumberFormat="1" applyFont="1" applyFill="1" applyBorder="1" applyAlignment="1">
      <alignment horizontal="center" vertical="center"/>
      <protection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Border="1" applyAlignment="1">
      <alignment horizontal="center" vertical="center"/>
      <protection/>
    </xf>
    <xf numFmtId="0" fontId="3" fillId="0" borderId="0" xfId="98" applyFont="1" applyAlignment="1">
      <alignment horizontal="center"/>
      <protection/>
    </xf>
    <xf numFmtId="0" fontId="3" fillId="0" borderId="0" xfId="98" applyFont="1" applyAlignment="1">
      <alignment horizontal="center" vertical="center"/>
      <protection/>
    </xf>
    <xf numFmtId="0" fontId="3" fillId="0" borderId="0" xfId="98" applyAlignment="1">
      <alignment horizontal="center"/>
      <protection/>
    </xf>
    <xf numFmtId="0" fontId="3" fillId="0" borderId="0" xfId="98" applyAlignment="1">
      <alignment horizontal="center" vertical="center"/>
      <protection/>
    </xf>
    <xf numFmtId="3" fontId="88" fillId="0" borderId="10" xfId="98" applyNumberFormat="1" applyFont="1" applyBorder="1" applyAlignment="1">
      <alignment horizontal="center" vertical="center"/>
      <protection/>
    </xf>
    <xf numFmtId="3" fontId="89" fillId="35" borderId="10" xfId="98" applyNumberFormat="1" applyFont="1" applyFill="1" applyBorder="1" applyAlignment="1">
      <alignment horizontal="center" vertical="center"/>
      <protection/>
    </xf>
    <xf numFmtId="49" fontId="1" fillId="16" borderId="10" xfId="149" applyNumberFormat="1" applyFont="1" applyFill="1" applyBorder="1" applyAlignment="1">
      <alignment horizontal="center" vertical="center"/>
      <protection/>
    </xf>
    <xf numFmtId="49" fontId="1" fillId="16" borderId="10" xfId="149" applyNumberFormat="1" applyFont="1" applyFill="1" applyBorder="1" applyAlignment="1">
      <alignment horizontal="left" vertical="center"/>
      <protection/>
    </xf>
    <xf numFmtId="3" fontId="1" fillId="16" borderId="10" xfId="149" applyNumberFormat="1" applyFont="1" applyFill="1" applyBorder="1" applyAlignment="1">
      <alignment horizontal="center" vertical="center"/>
      <protection/>
    </xf>
    <xf numFmtId="0" fontId="1" fillId="34" borderId="10" xfId="149" applyFont="1" applyFill="1" applyBorder="1" applyAlignment="1">
      <alignment horizontal="left" vertical="center" wrapText="1"/>
      <protection/>
    </xf>
    <xf numFmtId="3" fontId="1" fillId="34" borderId="10" xfId="149" applyNumberFormat="1" applyFont="1" applyFill="1" applyBorder="1" applyAlignment="1">
      <alignment horizontal="center" vertical="center"/>
      <protection/>
    </xf>
    <xf numFmtId="49" fontId="1" fillId="34" borderId="10" xfId="149" applyNumberFormat="1" applyFont="1" applyFill="1" applyBorder="1" applyAlignment="1">
      <alignment horizontal="center" vertical="center"/>
      <protection/>
    </xf>
    <xf numFmtId="0" fontId="10" fillId="34" borderId="0" xfId="149" applyFont="1" applyFill="1" applyBorder="1" applyAlignment="1">
      <alignment horizontal="center" vertical="center" wrapText="1"/>
      <protection/>
    </xf>
    <xf numFmtId="3" fontId="10" fillId="2" borderId="10" xfId="149" applyNumberFormat="1" applyFont="1" applyFill="1" applyBorder="1" applyAlignment="1">
      <alignment horizontal="center" vertical="center"/>
      <protection/>
    </xf>
    <xf numFmtId="0" fontId="1" fillId="16" borderId="10" xfId="149" applyFont="1" applyFill="1" applyBorder="1" applyAlignment="1">
      <alignment horizontal="center" vertical="center" wrapText="1"/>
      <protection/>
    </xf>
    <xf numFmtId="0" fontId="1" fillId="16" borderId="10" xfId="149" applyFont="1" applyFill="1" applyBorder="1" applyAlignment="1">
      <alignment horizontal="left" vertical="center" wrapText="1"/>
      <protection/>
    </xf>
    <xf numFmtId="0" fontId="7" fillId="34" borderId="0" xfId="149" applyFont="1" applyFill="1" applyBorder="1" applyAlignment="1">
      <alignment horizontal="center" vertical="center" wrapText="1"/>
      <protection/>
    </xf>
    <xf numFmtId="0" fontId="10" fillId="34" borderId="0" xfId="149" applyFont="1" applyFill="1" applyBorder="1" applyAlignment="1">
      <alignment vertical="center"/>
      <protection/>
    </xf>
    <xf numFmtId="0" fontId="1" fillId="34" borderId="0" xfId="149" applyFont="1" applyFill="1" applyBorder="1" applyAlignment="1">
      <alignment horizontal="center" vertical="center" wrapText="1"/>
      <protection/>
    </xf>
    <xf numFmtId="0" fontId="0" fillId="34" borderId="0" xfId="149" applyFont="1" applyFill="1" applyBorder="1" applyAlignment="1">
      <alignment horizontal="center" vertical="center" wrapText="1"/>
      <protection/>
    </xf>
    <xf numFmtId="0" fontId="1" fillId="34" borderId="0" xfId="149" applyFont="1" applyFill="1" applyBorder="1" applyAlignment="1">
      <alignment vertical="center"/>
      <protection/>
    </xf>
    <xf numFmtId="0" fontId="1" fillId="16" borderId="10" xfId="149" applyFont="1" applyFill="1" applyBorder="1" applyAlignment="1">
      <alignment horizontal="center" vertical="center"/>
      <protection/>
    </xf>
    <xf numFmtId="49" fontId="0" fillId="34" borderId="10" xfId="149" applyNumberFormat="1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/>
      <protection/>
    </xf>
    <xf numFmtId="3" fontId="10" fillId="2" borderId="15" xfId="149" applyNumberFormat="1" applyFont="1" applyFill="1" applyBorder="1" applyAlignment="1">
      <alignment horizontal="center" vertical="center"/>
      <protection/>
    </xf>
    <xf numFmtId="0" fontId="0" fillId="34" borderId="0" xfId="149" applyFont="1" applyFill="1" applyAlignment="1">
      <alignment vertical="center"/>
      <protection/>
    </xf>
    <xf numFmtId="0" fontId="0" fillId="34" borderId="0" xfId="149" applyFont="1" applyFill="1" applyAlignment="1">
      <alignment horizontal="center" vertical="center"/>
      <protection/>
    </xf>
    <xf numFmtId="3" fontId="4" fillId="16" borderId="10" xfId="65" applyNumberFormat="1" applyFont="1" applyFill="1" applyBorder="1" applyAlignment="1">
      <alignment horizontal="center" vertical="center"/>
    </xf>
    <xf numFmtId="0" fontId="0" fillId="33" borderId="14" xfId="149" applyFont="1" applyFill="1" applyBorder="1" applyAlignment="1">
      <alignment horizontal="center" vertical="center" wrapText="1"/>
      <protection/>
    </xf>
    <xf numFmtId="0" fontId="1" fillId="16" borderId="10" xfId="155" applyFont="1" applyFill="1" applyBorder="1" applyAlignment="1">
      <alignment horizontal="center" vertical="center"/>
      <protection/>
    </xf>
    <xf numFmtId="0" fontId="1" fillId="16" borderId="10" xfId="153" applyFont="1" applyFill="1" applyBorder="1" applyAlignment="1">
      <alignment horizontal="left" vertical="center" wrapText="1"/>
      <protection/>
    </xf>
    <xf numFmtId="3" fontId="1" fillId="16" borderId="10" xfId="155" applyNumberFormat="1" applyFont="1" applyFill="1" applyBorder="1" applyAlignment="1">
      <alignment horizontal="center" vertical="center"/>
      <protection/>
    </xf>
    <xf numFmtId="0" fontId="86" fillId="34" borderId="10" xfId="0" applyFont="1" applyFill="1" applyBorder="1" applyAlignment="1">
      <alignment horizontal="left" vertical="center" wrapText="1"/>
    </xf>
    <xf numFmtId="3" fontId="4" fillId="10" borderId="10" xfId="149" applyNumberFormat="1" applyFont="1" applyFill="1" applyBorder="1" applyAlignment="1">
      <alignment horizontal="center" vertical="center" wrapText="1"/>
      <protection/>
    </xf>
    <xf numFmtId="3" fontId="3" fillId="0" borderId="10" xfId="149" applyNumberFormat="1" applyFont="1" applyBorder="1" applyAlignment="1">
      <alignment horizontal="center" vertical="center"/>
      <protection/>
    </xf>
    <xf numFmtId="3" fontId="3" fillId="0" borderId="10" xfId="149" applyNumberFormat="1" applyFont="1" applyFill="1" applyBorder="1" applyAlignment="1">
      <alignment horizontal="center" vertical="center" wrapText="1"/>
      <protection/>
    </xf>
    <xf numFmtId="3" fontId="24" fillId="33" borderId="10" xfId="149" applyNumberFormat="1" applyFont="1" applyFill="1" applyBorder="1" applyAlignment="1">
      <alignment horizontal="center" vertical="center"/>
      <protection/>
    </xf>
    <xf numFmtId="0" fontId="3" fillId="0" borderId="0" xfId="149" applyFont="1" applyAlignment="1">
      <alignment horizontal="center" vertical="center"/>
      <protection/>
    </xf>
    <xf numFmtId="3" fontId="0" fillId="34" borderId="10" xfId="149" applyNumberFormat="1" applyFont="1" applyFill="1" applyBorder="1" applyAlignment="1">
      <alignment horizontal="center" vertical="center"/>
      <protection/>
    </xf>
    <xf numFmtId="0" fontId="32" fillId="36" borderId="10" xfId="149" applyFont="1" applyFill="1" applyBorder="1" applyAlignment="1">
      <alignment horizontal="center" vertical="center" wrapText="1"/>
      <protection/>
    </xf>
    <xf numFmtId="0" fontId="32" fillId="36" borderId="10" xfId="149" applyFont="1" applyFill="1" applyBorder="1" applyAlignment="1">
      <alignment horizontal="left" vertical="center" wrapText="1"/>
      <protection/>
    </xf>
    <xf numFmtId="3" fontId="32" fillId="36" borderId="10" xfId="149" applyNumberFormat="1" applyFont="1" applyFill="1" applyBorder="1" applyAlignment="1">
      <alignment horizontal="center" vertical="center" wrapText="1"/>
      <protection/>
    </xf>
    <xf numFmtId="0" fontId="12" fillId="10" borderId="10" xfId="149" applyFont="1" applyFill="1" applyBorder="1" applyAlignment="1">
      <alignment vertical="center" wrapText="1"/>
      <protection/>
    </xf>
    <xf numFmtId="49" fontId="12" fillId="4" borderId="10" xfId="149" applyNumberFormat="1" applyFont="1" applyFill="1" applyBorder="1" applyAlignment="1">
      <alignment horizontal="center" vertical="center"/>
      <protection/>
    </xf>
    <xf numFmtId="49" fontId="12" fillId="4" borderId="10" xfId="149" applyNumberFormat="1" applyFont="1" applyFill="1" applyBorder="1" applyAlignment="1">
      <alignment horizontal="left" vertical="center"/>
      <protection/>
    </xf>
    <xf numFmtId="3" fontId="12" fillId="4" borderId="10" xfId="149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2" fillId="4" borderId="10" xfId="149" applyFont="1" applyFill="1" applyBorder="1" applyAlignment="1">
      <alignment horizontal="center" vertical="center" wrapText="1"/>
      <protection/>
    </xf>
    <xf numFmtId="0" fontId="12" fillId="4" borderId="10" xfId="149" applyFont="1" applyFill="1" applyBorder="1" applyAlignment="1">
      <alignment horizontal="left" vertical="center" wrapText="1"/>
      <protection/>
    </xf>
    <xf numFmtId="3" fontId="12" fillId="4" borderId="10" xfId="149" applyNumberFormat="1" applyFont="1" applyFill="1" applyBorder="1" applyAlignment="1">
      <alignment horizontal="center" vertical="center" wrapText="1"/>
      <protection/>
    </xf>
    <xf numFmtId="0" fontId="12" fillId="10" borderId="10" xfId="149" applyFont="1" applyFill="1" applyBorder="1" applyAlignment="1">
      <alignment horizontal="center" vertical="center"/>
      <protection/>
    </xf>
    <xf numFmtId="0" fontId="12" fillId="10" borderId="10" xfId="149" applyFont="1" applyFill="1" applyBorder="1" applyAlignment="1">
      <alignment horizontal="left" vertical="center"/>
      <protection/>
    </xf>
    <xf numFmtId="3" fontId="12" fillId="10" borderId="10" xfId="149" applyNumberFormat="1" applyFont="1" applyFill="1" applyBorder="1" applyAlignment="1">
      <alignment horizontal="center" vertical="center"/>
      <protection/>
    </xf>
    <xf numFmtId="0" fontId="12" fillId="10" borderId="10" xfId="149" applyFont="1" applyFill="1" applyBorder="1" applyAlignment="1">
      <alignment horizontal="center" vertical="center" wrapText="1"/>
      <protection/>
    </xf>
    <xf numFmtId="0" fontId="12" fillId="10" borderId="10" xfId="149" applyFont="1" applyFill="1" applyBorder="1" applyAlignment="1">
      <alignment horizontal="left" vertical="center" wrapText="1"/>
      <protection/>
    </xf>
    <xf numFmtId="3" fontId="12" fillId="10" borderId="10" xfId="149" applyNumberFormat="1" applyFont="1" applyFill="1" applyBorder="1" applyAlignment="1">
      <alignment horizontal="center" vertical="center" wrapText="1"/>
      <protection/>
    </xf>
    <xf numFmtId="0" fontId="13" fillId="0" borderId="0" xfId="149" applyFont="1" applyFill="1" applyAlignment="1">
      <alignment vertical="center"/>
      <protection/>
    </xf>
    <xf numFmtId="49" fontId="12" fillId="10" borderId="10" xfId="149" applyNumberFormat="1" applyFont="1" applyFill="1" applyBorder="1" applyAlignment="1">
      <alignment horizontal="center" vertical="center" wrapText="1"/>
      <protection/>
    </xf>
    <xf numFmtId="0" fontId="12" fillId="33" borderId="0" xfId="149" applyFont="1" applyFill="1" applyAlignment="1">
      <alignment vertical="center"/>
      <protection/>
    </xf>
    <xf numFmtId="0" fontId="0" fillId="38" borderId="10" xfId="0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horizontal="center" vertical="center"/>
    </xf>
    <xf numFmtId="49" fontId="13" fillId="10" borderId="10" xfId="149" applyNumberFormat="1" applyFont="1" applyFill="1" applyBorder="1" applyAlignment="1">
      <alignment horizontal="center" vertical="center" wrapText="1"/>
      <protection/>
    </xf>
    <xf numFmtId="49" fontId="1" fillId="16" borderId="16" xfId="149" applyNumberFormat="1" applyFont="1" applyFill="1" applyBorder="1" applyAlignment="1">
      <alignment horizontal="center" vertical="center" wrapText="1"/>
      <protection/>
    </xf>
    <xf numFmtId="0" fontId="12" fillId="0" borderId="0" xfId="149" applyFont="1" applyBorder="1" applyAlignment="1">
      <alignment vertical="center"/>
      <protection/>
    </xf>
    <xf numFmtId="49" fontId="12" fillId="10" borderId="10" xfId="151" applyNumberFormat="1" applyFont="1" applyFill="1" applyBorder="1" applyAlignment="1">
      <alignment horizontal="center" vertical="center"/>
      <protection/>
    </xf>
    <xf numFmtId="49" fontId="12" fillId="10" borderId="10" xfId="153" applyNumberFormat="1" applyFont="1" applyFill="1" applyBorder="1" applyAlignment="1">
      <alignment horizontal="left" vertical="center" wrapText="1"/>
      <protection/>
    </xf>
    <xf numFmtId="3" fontId="12" fillId="10" borderId="10" xfId="151" applyNumberFormat="1" applyFont="1" applyFill="1" applyBorder="1" applyAlignment="1">
      <alignment horizontal="center" vertical="center"/>
      <protection/>
    </xf>
    <xf numFmtId="0" fontId="12" fillId="0" borderId="0" xfId="151" applyFont="1">
      <alignment/>
      <protection/>
    </xf>
    <xf numFmtId="0" fontId="12" fillId="0" borderId="0" xfId="151" applyFont="1" applyAlignment="1">
      <alignment vertical="center"/>
      <protection/>
    </xf>
    <xf numFmtId="49" fontId="13" fillId="0" borderId="0" xfId="149" applyNumberFormat="1" applyFont="1" applyAlignment="1">
      <alignment horizontal="center" vertical="center"/>
      <protection/>
    </xf>
    <xf numFmtId="49" fontId="13" fillId="0" borderId="10" xfId="149" applyNumberFormat="1" applyFont="1" applyBorder="1" applyAlignment="1">
      <alignment horizontal="center" vertical="center" wrapText="1"/>
      <protection/>
    </xf>
    <xf numFmtId="0" fontId="32" fillId="16" borderId="10" xfId="151" applyFont="1" applyFill="1" applyBorder="1" applyAlignment="1">
      <alignment horizontal="center" vertical="center"/>
      <protection/>
    </xf>
    <xf numFmtId="0" fontId="32" fillId="10" borderId="10" xfId="151" applyFont="1" applyFill="1" applyBorder="1" applyAlignment="1">
      <alignment horizontal="center" vertical="center"/>
      <protection/>
    </xf>
    <xf numFmtId="0" fontId="14" fillId="0" borderId="10" xfId="151" applyFont="1" applyBorder="1" applyAlignment="1">
      <alignment horizontal="center" vertical="center"/>
      <protection/>
    </xf>
    <xf numFmtId="49" fontId="12" fillId="16" borderId="10" xfId="149" applyNumberFormat="1" applyFont="1" applyFill="1" applyBorder="1" applyAlignment="1">
      <alignment horizontal="center" vertical="center" wrapText="1"/>
      <protection/>
    </xf>
    <xf numFmtId="0" fontId="13" fillId="0" borderId="10" xfId="149" applyFont="1" applyBorder="1" applyAlignment="1">
      <alignment vertical="center"/>
      <protection/>
    </xf>
    <xf numFmtId="0" fontId="13" fillId="0" borderId="10" xfId="149" applyFont="1" applyBorder="1" applyAlignment="1">
      <alignment vertical="center" wrapText="1"/>
      <protection/>
    </xf>
    <xf numFmtId="0" fontId="33" fillId="0" borderId="0" xfId="149" applyFont="1" applyAlignment="1">
      <alignment vertical="center"/>
      <protection/>
    </xf>
    <xf numFmtId="0" fontId="31" fillId="0" borderId="0" xfId="149" applyFont="1" applyAlignment="1">
      <alignment vertical="center"/>
      <protection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1" fillId="16" borderId="10" xfId="0" applyNumberFormat="1" applyFont="1" applyFill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3" fontId="1" fillId="16" borderId="10" xfId="0" applyNumberFormat="1" applyFont="1" applyFill="1" applyBorder="1" applyAlignment="1">
      <alignment horizontal="center" vertical="center"/>
    </xf>
    <xf numFmtId="0" fontId="32" fillId="34" borderId="10" xfId="150" applyFont="1" applyFill="1" applyBorder="1" applyAlignment="1">
      <alignment vertical="center"/>
      <protection/>
    </xf>
    <xf numFmtId="49" fontId="1" fillId="0" borderId="10" xfId="153" applyNumberFormat="1" applyFont="1" applyFill="1" applyBorder="1" applyAlignment="1">
      <alignment vertical="center" wrapText="1"/>
      <protection/>
    </xf>
    <xf numFmtId="49" fontId="1" fillId="34" borderId="10" xfId="152" applyNumberFormat="1" applyFont="1" applyFill="1" applyBorder="1" applyAlignment="1">
      <alignment vertical="center"/>
      <protection/>
    </xf>
    <xf numFmtId="0" fontId="4" fillId="0" borderId="10" xfId="149" applyFont="1" applyBorder="1" applyAlignment="1">
      <alignment vertical="center" wrapText="1"/>
      <protection/>
    </xf>
    <xf numFmtId="0" fontId="12" fillId="0" borderId="10" xfId="149" applyFont="1" applyBorder="1" applyAlignment="1">
      <alignment vertical="center" wrapText="1"/>
      <protection/>
    </xf>
    <xf numFmtId="49" fontId="1" fillId="33" borderId="10" xfId="149" applyNumberFormat="1" applyFont="1" applyFill="1" applyBorder="1" applyAlignment="1">
      <alignment vertical="center"/>
      <protection/>
    </xf>
    <xf numFmtId="49" fontId="12" fillId="0" borderId="10" xfId="149" applyNumberFormat="1" applyFont="1" applyBorder="1" applyAlignment="1">
      <alignment vertical="center"/>
      <protection/>
    </xf>
    <xf numFmtId="49" fontId="1" fillId="0" borderId="10" xfId="149" applyNumberFormat="1" applyFont="1" applyBorder="1" applyAlignment="1">
      <alignment vertical="center" wrapText="1"/>
      <protection/>
    </xf>
    <xf numFmtId="49" fontId="0" fillId="0" borderId="10" xfId="149" applyNumberFormat="1" applyFont="1" applyBorder="1" applyAlignment="1">
      <alignment vertical="center" wrapText="1"/>
      <protection/>
    </xf>
    <xf numFmtId="49" fontId="1" fillId="34" borderId="10" xfId="149" applyNumberFormat="1" applyFont="1" applyFill="1" applyBorder="1" applyAlignment="1">
      <alignment vertical="center" wrapText="1"/>
      <protection/>
    </xf>
    <xf numFmtId="3" fontId="1" fillId="0" borderId="10" xfId="151" applyNumberFormat="1" applyFont="1" applyBorder="1" applyAlignment="1">
      <alignment vertical="center"/>
      <protection/>
    </xf>
    <xf numFmtId="0" fontId="4" fillId="0" borderId="10" xfId="151" applyFont="1" applyBorder="1" applyAlignment="1">
      <alignment vertical="center"/>
      <protection/>
    </xf>
    <xf numFmtId="0" fontId="0" fillId="34" borderId="0" xfId="98" applyFont="1" applyFill="1">
      <alignment/>
      <protection/>
    </xf>
    <xf numFmtId="0" fontId="10" fillId="34" borderId="10" xfId="98" applyFont="1" applyFill="1" applyBorder="1" applyAlignment="1">
      <alignment horizontal="center" vertical="center" wrapText="1"/>
      <protection/>
    </xf>
    <xf numFmtId="3" fontId="7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31" fillId="34" borderId="0" xfId="98" applyFont="1" applyFill="1">
      <alignment/>
      <protection/>
    </xf>
    <xf numFmtId="0" fontId="9" fillId="34" borderId="10" xfId="153" applyFont="1" applyFill="1" applyBorder="1" applyAlignment="1">
      <alignment horizontal="center" vertical="center" wrapText="1"/>
      <protection/>
    </xf>
    <xf numFmtId="49" fontId="12" fillId="33" borderId="10" xfId="153" applyNumberFormat="1" applyFont="1" applyFill="1" applyBorder="1" applyAlignment="1">
      <alignment horizontal="center" vertical="center"/>
      <protection/>
    </xf>
    <xf numFmtId="49" fontId="13" fillId="33" borderId="10" xfId="153" applyNumberFormat="1" applyFont="1" applyFill="1" applyBorder="1" applyAlignment="1">
      <alignment horizontal="center" vertical="center" wrapText="1"/>
      <protection/>
    </xf>
    <xf numFmtId="49" fontId="12" fillId="33" borderId="10" xfId="153" applyNumberFormat="1" applyFont="1" applyFill="1" applyBorder="1" applyAlignment="1">
      <alignment horizontal="left" vertical="center" wrapText="1"/>
      <protection/>
    </xf>
    <xf numFmtId="3" fontId="12" fillId="33" borderId="10" xfId="153" applyNumberFormat="1" applyFont="1" applyFill="1" applyBorder="1" applyAlignment="1">
      <alignment horizontal="center" vertical="center"/>
      <protection/>
    </xf>
    <xf numFmtId="49" fontId="12" fillId="0" borderId="10" xfId="153" applyNumberFormat="1" applyFont="1" applyBorder="1" applyAlignment="1">
      <alignment horizontal="center" vertical="center"/>
      <protection/>
    </xf>
    <xf numFmtId="49" fontId="13" fillId="0" borderId="10" xfId="153" applyNumberFormat="1" applyFont="1" applyFill="1" applyBorder="1" applyAlignment="1">
      <alignment horizontal="center" vertical="center" wrapText="1"/>
      <protection/>
    </xf>
    <xf numFmtId="49" fontId="12" fillId="0" borderId="10" xfId="153" applyNumberFormat="1" applyFont="1" applyFill="1" applyBorder="1" applyAlignment="1">
      <alignment horizontal="left" vertical="center" wrapText="1"/>
      <protection/>
    </xf>
    <xf numFmtId="3" fontId="12" fillId="0" borderId="10" xfId="153" applyNumberFormat="1" applyFont="1" applyBorder="1" applyAlignment="1">
      <alignment horizontal="center" vertical="center"/>
      <protection/>
    </xf>
    <xf numFmtId="49" fontId="13" fillId="0" borderId="10" xfId="153" applyNumberFormat="1" applyFont="1" applyBorder="1" applyAlignment="1">
      <alignment horizontal="center" vertical="center"/>
      <protection/>
    </xf>
    <xf numFmtId="49" fontId="12" fillId="0" borderId="10" xfId="153" applyNumberFormat="1" applyFont="1" applyBorder="1" applyAlignment="1">
      <alignment horizontal="left" vertical="center" wrapText="1"/>
      <protection/>
    </xf>
    <xf numFmtId="0" fontId="13" fillId="0" borderId="10" xfId="153" applyFont="1" applyFill="1" applyBorder="1" applyAlignment="1">
      <alignment horizontal="center" vertical="center" wrapText="1"/>
      <protection/>
    </xf>
    <xf numFmtId="0" fontId="12" fillId="0" borderId="10" xfId="153" applyFont="1" applyBorder="1" applyAlignment="1">
      <alignment horizontal="left" vertical="center" wrapText="1"/>
      <protection/>
    </xf>
    <xf numFmtId="3" fontId="12" fillId="0" borderId="10" xfId="153" applyNumberFormat="1" applyFont="1" applyFill="1" applyBorder="1" applyAlignment="1">
      <alignment horizontal="center" vertical="center" wrapText="1"/>
      <protection/>
    </xf>
    <xf numFmtId="0" fontId="12" fillId="0" borderId="10" xfId="153" applyFont="1" applyFill="1" applyBorder="1" applyAlignment="1">
      <alignment horizontal="left" vertical="center" wrapText="1"/>
      <protection/>
    </xf>
    <xf numFmtId="0" fontId="13" fillId="0" borderId="10" xfId="153" applyFont="1" applyBorder="1" applyAlignment="1">
      <alignment horizontal="center" vertical="center"/>
      <protection/>
    </xf>
    <xf numFmtId="3" fontId="12" fillId="0" borderId="10" xfId="0" applyNumberFormat="1" applyFont="1" applyBorder="1" applyAlignment="1">
      <alignment horizontal="center" vertical="center"/>
    </xf>
    <xf numFmtId="3" fontId="13" fillId="33" borderId="10" xfId="153" applyNumberFormat="1" applyFont="1" applyFill="1" applyBorder="1" applyAlignment="1">
      <alignment horizontal="center" vertical="center"/>
      <protection/>
    </xf>
    <xf numFmtId="0" fontId="12" fillId="33" borderId="10" xfId="149" applyFont="1" applyFill="1" applyBorder="1" applyAlignment="1">
      <alignment horizontal="center" vertical="center"/>
      <protection/>
    </xf>
    <xf numFmtId="0" fontId="12" fillId="33" borderId="10" xfId="149" applyFont="1" applyFill="1" applyBorder="1" applyAlignment="1">
      <alignment horizontal="left" vertical="center" wrapText="1"/>
      <protection/>
    </xf>
    <xf numFmtId="49" fontId="12" fillId="0" borderId="10" xfId="153" applyNumberFormat="1" applyFont="1" applyBorder="1" applyAlignment="1">
      <alignment horizontal="center" vertical="center" wrapText="1"/>
      <protection/>
    </xf>
    <xf numFmtId="49" fontId="13" fillId="0" borderId="10" xfId="153" applyNumberFormat="1" applyFont="1" applyBorder="1" applyAlignment="1">
      <alignment horizontal="center" vertical="center" wrapText="1"/>
      <protection/>
    </xf>
    <xf numFmtId="3" fontId="12" fillId="0" borderId="10" xfId="153" applyNumberFormat="1" applyFont="1" applyBorder="1" applyAlignment="1">
      <alignment horizontal="center" vertical="center" wrapText="1"/>
      <protection/>
    </xf>
    <xf numFmtId="49" fontId="12" fillId="0" borderId="10" xfId="153" applyNumberFormat="1" applyFont="1" applyFill="1" applyBorder="1" applyAlignment="1">
      <alignment horizontal="center" vertical="center" wrapText="1"/>
      <protection/>
    </xf>
    <xf numFmtId="0" fontId="12" fillId="0" borderId="10" xfId="153" applyFont="1" applyBorder="1" applyAlignment="1">
      <alignment horizontal="center" vertical="center"/>
      <protection/>
    </xf>
    <xf numFmtId="0" fontId="12" fillId="0" borderId="10" xfId="152" applyFont="1" applyBorder="1" applyAlignment="1">
      <alignment horizontal="left" vertical="center" wrapText="1"/>
      <protection/>
    </xf>
    <xf numFmtId="0" fontId="12" fillId="33" borderId="10" xfId="149" applyFont="1" applyFill="1" applyBorder="1" applyAlignment="1">
      <alignment horizontal="center" vertical="center" wrapText="1"/>
      <protection/>
    </xf>
    <xf numFmtId="0" fontId="13" fillId="33" borderId="10" xfId="149" applyFont="1" applyFill="1" applyBorder="1" applyAlignment="1">
      <alignment horizontal="center" vertical="center" wrapText="1"/>
      <protection/>
    </xf>
    <xf numFmtId="0" fontId="13" fillId="34" borderId="10" xfId="153" applyFont="1" applyFill="1" applyBorder="1" applyAlignment="1">
      <alignment horizontal="center" vertical="center"/>
      <protection/>
    </xf>
    <xf numFmtId="0" fontId="12" fillId="34" borderId="10" xfId="153" applyFont="1" applyFill="1" applyBorder="1" applyAlignment="1">
      <alignment horizontal="left" vertical="center" wrapText="1"/>
      <protection/>
    </xf>
    <xf numFmtId="49" fontId="13" fillId="33" borderId="10" xfId="153" applyNumberFormat="1" applyFont="1" applyFill="1" applyBorder="1" applyAlignment="1">
      <alignment horizontal="center" vertical="center"/>
      <protection/>
    </xf>
    <xf numFmtId="49" fontId="1" fillId="34" borderId="10" xfId="152" applyNumberFormat="1" applyFont="1" applyFill="1" applyBorder="1" applyAlignment="1">
      <alignment vertical="center" wrapText="1"/>
      <protection/>
    </xf>
    <xf numFmtId="49" fontId="12" fillId="4" borderId="10" xfId="152" applyNumberFormat="1" applyFont="1" applyFill="1" applyBorder="1" applyAlignment="1">
      <alignment horizontal="center" vertical="center" wrapText="1"/>
      <protection/>
    </xf>
    <xf numFmtId="49" fontId="12" fillId="4" borderId="10" xfId="152" applyNumberFormat="1" applyFont="1" applyFill="1" applyBorder="1" applyAlignment="1">
      <alignment horizontal="left" vertical="center" wrapText="1"/>
      <protection/>
    </xf>
    <xf numFmtId="3" fontId="12" fillId="4" borderId="10" xfId="152" applyNumberFormat="1" applyFont="1" applyFill="1" applyBorder="1" applyAlignment="1">
      <alignment horizontal="center" vertical="center" wrapText="1"/>
      <protection/>
    </xf>
    <xf numFmtId="49" fontId="13" fillId="4" borderId="10" xfId="152" applyNumberFormat="1" applyFont="1" applyFill="1" applyBorder="1" applyAlignment="1">
      <alignment horizontal="center" vertical="center" wrapText="1"/>
      <protection/>
    </xf>
    <xf numFmtId="0" fontId="12" fillId="4" borderId="10" xfId="152" applyFont="1" applyFill="1" applyBorder="1" applyAlignment="1">
      <alignment horizontal="center" vertical="center"/>
      <protection/>
    </xf>
    <xf numFmtId="0" fontId="13" fillId="4" borderId="10" xfId="152" applyFont="1" applyFill="1" applyBorder="1" applyAlignment="1">
      <alignment horizontal="center" vertical="center"/>
      <protection/>
    </xf>
    <xf numFmtId="0" fontId="12" fillId="4" borderId="10" xfId="152" applyFont="1" applyFill="1" applyBorder="1" applyAlignment="1">
      <alignment horizontal="left" vertical="center" wrapText="1"/>
      <protection/>
    </xf>
    <xf numFmtId="49" fontId="12" fillId="4" borderId="10" xfId="152" applyNumberFormat="1" applyFont="1" applyFill="1" applyBorder="1" applyAlignment="1">
      <alignment horizontal="center" vertical="center"/>
      <protection/>
    </xf>
    <xf numFmtId="49" fontId="13" fillId="4" borderId="10" xfId="152" applyNumberFormat="1" applyFont="1" applyFill="1" applyBorder="1" applyAlignment="1">
      <alignment horizontal="center" vertical="center"/>
      <protection/>
    </xf>
    <xf numFmtId="3" fontId="13" fillId="4" borderId="10" xfId="152" applyNumberFormat="1" applyFont="1" applyFill="1" applyBorder="1" applyAlignment="1">
      <alignment horizontal="center" vertical="center" wrapText="1"/>
      <protection/>
    </xf>
    <xf numFmtId="0" fontId="12" fillId="4" borderId="10" xfId="152" applyFont="1" applyFill="1" applyBorder="1" applyAlignment="1">
      <alignment horizontal="center" vertical="center" wrapText="1"/>
      <protection/>
    </xf>
    <xf numFmtId="3" fontId="12" fillId="4" borderId="10" xfId="152" applyNumberFormat="1" applyFont="1" applyFill="1" applyBorder="1" applyAlignment="1">
      <alignment horizontal="center" vertical="center"/>
      <protection/>
    </xf>
    <xf numFmtId="0" fontId="12" fillId="4" borderId="10" xfId="152" applyFont="1" applyFill="1" applyBorder="1" applyAlignment="1">
      <alignment vertical="center" wrapText="1"/>
      <protection/>
    </xf>
    <xf numFmtId="0" fontId="18" fillId="34" borderId="10" xfId="152" applyFont="1" applyFill="1" applyBorder="1" applyAlignment="1">
      <alignment horizontal="center" vertical="center" wrapText="1"/>
      <protection/>
    </xf>
    <xf numFmtId="3" fontId="7" fillId="34" borderId="17" xfId="149" applyNumberFormat="1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/>
      <protection/>
    </xf>
    <xf numFmtId="3" fontId="29" fillId="0" borderId="0" xfId="0" applyNumberFormat="1" applyFont="1" applyAlignment="1">
      <alignment/>
    </xf>
    <xf numFmtId="0" fontId="0" fillId="0" borderId="10" xfId="155" applyFont="1" applyBorder="1" applyAlignment="1">
      <alignment horizontal="center" vertical="center"/>
      <protection/>
    </xf>
    <xf numFmtId="3" fontId="1" fillId="38" borderId="10" xfId="155" applyNumberFormat="1" applyFont="1" applyFill="1" applyBorder="1" applyAlignment="1">
      <alignment horizontal="center" vertical="center"/>
      <protection/>
    </xf>
    <xf numFmtId="3" fontId="1" fillId="37" borderId="10" xfId="155" applyNumberFormat="1" applyFont="1" applyFill="1" applyBorder="1" applyAlignment="1">
      <alignment horizontal="center" vertical="center"/>
      <protection/>
    </xf>
    <xf numFmtId="0" fontId="1" fillId="37" borderId="10" xfId="149" applyFont="1" applyFill="1" applyBorder="1" applyAlignment="1">
      <alignment horizontal="center" vertical="center" wrapText="1"/>
      <protection/>
    </xf>
    <xf numFmtId="0" fontId="1" fillId="37" borderId="10" xfId="149" applyFont="1" applyFill="1" applyBorder="1" applyAlignment="1">
      <alignment horizontal="left" vertical="center" wrapText="1"/>
      <protection/>
    </xf>
    <xf numFmtId="3" fontId="1" fillId="37" borderId="10" xfId="0" applyNumberFormat="1" applyFont="1" applyFill="1" applyBorder="1" applyAlignment="1">
      <alignment horizontal="center" vertical="center"/>
    </xf>
    <xf numFmtId="0" fontId="12" fillId="37" borderId="10" xfId="149" applyFont="1" applyFill="1" applyBorder="1" applyAlignment="1">
      <alignment horizontal="left" vertical="center" wrapText="1"/>
      <protection/>
    </xf>
    <xf numFmtId="3" fontId="12" fillId="37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90" fillId="0" borderId="0" xfId="134" applyFont="1">
      <alignment/>
      <protection/>
    </xf>
    <xf numFmtId="0" fontId="68" fillId="0" borderId="0" xfId="134">
      <alignment/>
      <protection/>
    </xf>
    <xf numFmtId="0" fontId="86" fillId="34" borderId="10" xfId="134" applyFont="1" applyFill="1" applyBorder="1" applyAlignment="1">
      <alignment horizontal="left" vertical="center" wrapText="1"/>
      <protection/>
    </xf>
    <xf numFmtId="0" fontId="87" fillId="34" borderId="10" xfId="134" applyFont="1" applyFill="1" applyBorder="1">
      <alignment/>
      <protection/>
    </xf>
    <xf numFmtId="0" fontId="87" fillId="34" borderId="0" xfId="134" applyFont="1" applyFill="1">
      <alignment/>
      <protection/>
    </xf>
    <xf numFmtId="0" fontId="3" fillId="33" borderId="14" xfId="134" applyFont="1" applyFill="1" applyBorder="1" applyAlignment="1">
      <alignment horizontal="left" vertical="center" wrapText="1"/>
      <protection/>
    </xf>
    <xf numFmtId="0" fontId="34" fillId="0" borderId="10" xfId="134" applyFont="1" applyBorder="1" applyAlignment="1">
      <alignment horizontal="center" vertical="center"/>
      <protection/>
    </xf>
    <xf numFmtId="0" fontId="91" fillId="34" borderId="10" xfId="134" applyFont="1" applyFill="1" applyBorder="1" applyAlignment="1">
      <alignment horizontal="left" vertical="center" wrapText="1"/>
      <protection/>
    </xf>
    <xf numFmtId="0" fontId="86" fillId="0" borderId="0" xfId="134" applyFont="1">
      <alignment/>
      <protection/>
    </xf>
    <xf numFmtId="49" fontId="34" fillId="0" borderId="10" xfId="134" applyNumberFormat="1" applyFont="1" applyFill="1" applyBorder="1" applyAlignment="1">
      <alignment horizontal="center" vertical="center"/>
      <protection/>
    </xf>
    <xf numFmtId="0" fontId="34" fillId="0" borderId="10" xfId="134" applyFont="1" applyFill="1" applyBorder="1" applyAlignment="1">
      <alignment vertical="center" wrapText="1"/>
      <protection/>
    </xf>
    <xf numFmtId="49" fontId="34" fillId="0" borderId="10" xfId="134" applyNumberFormat="1" applyFont="1" applyBorder="1" applyAlignment="1">
      <alignment horizontal="center" vertical="center"/>
      <protection/>
    </xf>
    <xf numFmtId="0" fontId="34" fillId="0" borderId="10" xfId="134" applyFont="1" applyBorder="1" applyAlignment="1">
      <alignment vertical="center" wrapText="1"/>
      <protection/>
    </xf>
    <xf numFmtId="0" fontId="92" fillId="0" borderId="0" xfId="134" applyFont="1">
      <alignment/>
      <protection/>
    </xf>
    <xf numFmtId="0" fontId="3" fillId="0" borderId="10" xfId="134" applyFont="1" applyBorder="1" applyAlignment="1">
      <alignment horizontal="center" vertical="center"/>
      <protection/>
    </xf>
    <xf numFmtId="0" fontId="3" fillId="0" borderId="14" xfId="134" applyFont="1" applyFill="1" applyBorder="1" applyAlignment="1">
      <alignment horizontal="left" vertical="center" wrapText="1"/>
      <protection/>
    </xf>
    <xf numFmtId="0" fontId="9" fillId="34" borderId="10" xfId="152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/>
      <protection/>
    </xf>
    <xf numFmtId="0" fontId="7" fillId="42" borderId="10" xfId="153" applyFont="1" applyFill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53" applyFont="1" applyAlignment="1">
      <alignment horizontal="center" vertical="center"/>
      <protection/>
    </xf>
    <xf numFmtId="0" fontId="11" fillId="0" borderId="0" xfId="152" applyFont="1" applyFill="1" applyBorder="1" applyAlignment="1">
      <alignment vertical="center"/>
      <protection/>
    </xf>
    <xf numFmtId="3" fontId="11" fillId="35" borderId="10" xfId="0" applyNumberFormat="1" applyFont="1" applyFill="1" applyBorder="1" applyAlignment="1">
      <alignment horizontal="center" vertical="center"/>
    </xf>
    <xf numFmtId="3" fontId="3" fillId="0" borderId="10" xfId="98" applyNumberFormat="1" applyFont="1" applyBorder="1" applyAlignment="1">
      <alignment horizontal="center"/>
      <protection/>
    </xf>
    <xf numFmtId="3" fontId="4" fillId="35" borderId="10" xfId="98" applyNumberFormat="1" applyFont="1" applyFill="1" applyBorder="1" applyAlignment="1">
      <alignment horizontal="center"/>
      <protection/>
    </xf>
    <xf numFmtId="3" fontId="7" fillId="43" borderId="10" xfId="152" applyNumberFormat="1" applyFont="1" applyFill="1" applyBorder="1" applyAlignment="1">
      <alignment horizontal="center" vertical="center"/>
      <protection/>
    </xf>
    <xf numFmtId="3" fontId="9" fillId="43" borderId="10" xfId="152" applyNumberFormat="1" applyFont="1" applyFill="1" applyBorder="1" applyAlignment="1">
      <alignment horizontal="center" vertical="center"/>
      <protection/>
    </xf>
    <xf numFmtId="3" fontId="10" fillId="43" borderId="10" xfId="152" applyNumberFormat="1" applyFont="1" applyFill="1" applyBorder="1" applyAlignment="1">
      <alignment horizontal="center" vertical="center"/>
      <protection/>
    </xf>
    <xf numFmtId="3" fontId="7" fillId="3" borderId="10" xfId="152" applyNumberFormat="1" applyFont="1" applyFill="1" applyBorder="1" applyAlignment="1">
      <alignment horizontal="center" vertical="center"/>
      <protection/>
    </xf>
    <xf numFmtId="3" fontId="9" fillId="3" borderId="10" xfId="152" applyNumberFormat="1" applyFont="1" applyFill="1" applyBorder="1" applyAlignment="1">
      <alignment horizontal="center" vertical="center"/>
      <protection/>
    </xf>
    <xf numFmtId="3" fontId="10" fillId="3" borderId="10" xfId="152" applyNumberFormat="1" applyFont="1" applyFill="1" applyBorder="1" applyAlignment="1">
      <alignment horizontal="center" vertical="center"/>
      <protection/>
    </xf>
    <xf numFmtId="49" fontId="8" fillId="34" borderId="10" xfId="152" applyNumberFormat="1" applyFont="1" applyFill="1" applyBorder="1" applyAlignment="1">
      <alignment horizontal="center" vertical="center"/>
      <protection/>
    </xf>
    <xf numFmtId="0" fontId="30" fillId="31" borderId="10" xfId="138" applyFont="1" applyFill="1" applyBorder="1" applyAlignment="1">
      <alignment horizontal="center" vertical="center"/>
      <protection/>
    </xf>
    <xf numFmtId="0" fontId="30" fillId="31" borderId="10" xfId="138" applyFont="1" applyFill="1" applyBorder="1" applyAlignment="1">
      <alignment vertical="center"/>
      <protection/>
    </xf>
    <xf numFmtId="3" fontId="13" fillId="31" borderId="10" xfId="152" applyNumberFormat="1" applyFont="1" applyFill="1" applyBorder="1" applyAlignment="1">
      <alignment horizontal="center" vertical="center" wrapText="1"/>
      <protection/>
    </xf>
    <xf numFmtId="0" fontId="38" fillId="0" borderId="10" xfId="139" applyFont="1" applyBorder="1" applyAlignment="1">
      <alignment horizontal="center" vertical="center"/>
      <protection/>
    </xf>
    <xf numFmtId="0" fontId="37" fillId="0" borderId="0" xfId="139" applyFont="1" applyAlignment="1">
      <alignment horizontal="center" vertical="center"/>
      <protection/>
    </xf>
    <xf numFmtId="0" fontId="37" fillId="0" borderId="0" xfId="139" applyFont="1" applyAlignment="1">
      <alignment vertical="center"/>
      <protection/>
    </xf>
    <xf numFmtId="0" fontId="79" fillId="0" borderId="0" xfId="139" applyAlignment="1">
      <alignment vertical="center"/>
      <protection/>
    </xf>
    <xf numFmtId="0" fontId="13" fillId="42" borderId="10" xfId="153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" fillId="34" borderId="0" xfId="153" applyFont="1" applyFill="1" applyBorder="1" applyAlignment="1">
      <alignment horizontal="left" vertical="center" wrapText="1"/>
      <protection/>
    </xf>
    <xf numFmtId="3" fontId="0" fillId="34" borderId="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153" applyFont="1" applyFill="1" applyAlignment="1">
      <alignment vertical="center"/>
      <protection/>
    </xf>
    <xf numFmtId="0" fontId="0" fillId="34" borderId="0" xfId="153" applyFont="1" applyFill="1" applyAlignment="1">
      <alignment horizontal="left" vertical="center" wrapText="1"/>
      <protection/>
    </xf>
    <xf numFmtId="3" fontId="9" fillId="34" borderId="0" xfId="153" applyNumberFormat="1" applyFont="1" applyFill="1" applyAlignment="1">
      <alignment horizontal="right" vertical="center"/>
      <protection/>
    </xf>
    <xf numFmtId="0" fontId="9" fillId="34" borderId="0" xfId="153" applyFont="1" applyFill="1" applyAlignment="1">
      <alignment vertical="center"/>
      <protection/>
    </xf>
    <xf numFmtId="3" fontId="0" fillId="34" borderId="18" xfId="0" applyNumberFormat="1" applyFill="1" applyBorder="1" applyAlignment="1">
      <alignment horizontal="center" vertical="center"/>
    </xf>
    <xf numFmtId="0" fontId="5" fillId="33" borderId="0" xfId="109" applyFont="1" applyFill="1" applyBorder="1" applyAlignment="1">
      <alignment vertical="center"/>
      <protection/>
    </xf>
    <xf numFmtId="0" fontId="3" fillId="0" borderId="0" xfId="109">
      <alignment/>
      <protection/>
    </xf>
    <xf numFmtId="0" fontId="9" fillId="44" borderId="10" xfId="109" applyFont="1" applyFill="1" applyBorder="1" applyAlignment="1">
      <alignment horizontal="center" vertical="center" wrapText="1"/>
      <protection/>
    </xf>
    <xf numFmtId="0" fontId="7" fillId="0" borderId="10" xfId="109" applyFont="1" applyBorder="1" applyAlignment="1">
      <alignment horizontal="center" vertical="center"/>
      <protection/>
    </xf>
    <xf numFmtId="0" fontId="10" fillId="0" borderId="10" xfId="109" applyFont="1" applyBorder="1" applyAlignment="1">
      <alignment horizontal="center" vertical="center"/>
      <protection/>
    </xf>
    <xf numFmtId="0" fontId="42" fillId="0" borderId="0" xfId="109" applyFont="1">
      <alignment/>
      <protection/>
    </xf>
    <xf numFmtId="0" fontId="0" fillId="34" borderId="10" xfId="109" applyFont="1" applyFill="1" applyBorder="1" applyAlignment="1">
      <alignment horizontal="center" vertical="center" wrapText="1"/>
      <protection/>
    </xf>
    <xf numFmtId="3" fontId="0" fillId="34" borderId="10" xfId="109" applyNumberFormat="1" applyFont="1" applyFill="1" applyBorder="1" applyAlignment="1">
      <alignment vertical="center" wrapText="1"/>
      <protection/>
    </xf>
    <xf numFmtId="0" fontId="9" fillId="34" borderId="10" xfId="109" applyFont="1" applyFill="1" applyBorder="1" applyAlignment="1">
      <alignment horizontal="left" vertical="center" wrapText="1"/>
      <protection/>
    </xf>
    <xf numFmtId="0" fontId="0" fillId="0" borderId="10" xfId="109" applyFont="1" applyFill="1" applyBorder="1" applyAlignment="1">
      <alignment vertical="center" wrapText="1"/>
      <protection/>
    </xf>
    <xf numFmtId="3" fontId="0" fillId="0" borderId="10" xfId="109" applyNumberFormat="1" applyFont="1" applyFill="1" applyBorder="1" applyAlignment="1">
      <alignment vertical="center" wrapText="1"/>
      <protection/>
    </xf>
    <xf numFmtId="3" fontId="0" fillId="0" borderId="10" xfId="109" applyNumberFormat="1" applyFont="1" applyFill="1" applyBorder="1" applyAlignment="1">
      <alignment horizontal="right" vertical="center" wrapText="1"/>
      <protection/>
    </xf>
    <xf numFmtId="3" fontId="0" fillId="34" borderId="10" xfId="109" applyNumberFormat="1" applyFont="1" applyFill="1" applyBorder="1" applyAlignment="1">
      <alignment horizontal="right" vertical="center" wrapText="1"/>
      <protection/>
    </xf>
    <xf numFmtId="0" fontId="12" fillId="34" borderId="10" xfId="109" applyFont="1" applyFill="1" applyBorder="1" applyAlignment="1">
      <alignment horizontal="center" vertical="center" wrapText="1"/>
      <protection/>
    </xf>
    <xf numFmtId="0" fontId="0" fillId="0" borderId="10" xfId="109" applyFont="1" applyBorder="1" applyAlignment="1">
      <alignment horizontal="center" vertical="center" wrapText="1"/>
      <protection/>
    </xf>
    <xf numFmtId="3" fontId="0" fillId="0" borderId="10" xfId="109" applyNumberFormat="1" applyFont="1" applyBorder="1" applyAlignment="1">
      <alignment vertical="center" wrapText="1"/>
      <protection/>
    </xf>
    <xf numFmtId="3" fontId="0" fillId="0" borderId="10" xfId="109" applyNumberFormat="1" applyFont="1" applyBorder="1" applyAlignment="1">
      <alignment horizontal="right" vertical="center" wrapText="1"/>
      <protection/>
    </xf>
    <xf numFmtId="0" fontId="9" fillId="33" borderId="10" xfId="109" applyFont="1" applyFill="1" applyBorder="1" applyAlignment="1">
      <alignment vertical="center" wrapText="1"/>
      <protection/>
    </xf>
    <xf numFmtId="0" fontId="4" fillId="0" borderId="0" xfId="109" applyFont="1">
      <alignment/>
      <protection/>
    </xf>
    <xf numFmtId="0" fontId="9" fillId="34" borderId="10" xfId="109" applyFont="1" applyFill="1" applyBorder="1" applyAlignment="1">
      <alignment vertical="center" wrapText="1"/>
      <protection/>
    </xf>
    <xf numFmtId="0" fontId="3" fillId="0" borderId="0" xfId="109" applyFont="1">
      <alignment/>
      <protection/>
    </xf>
    <xf numFmtId="0" fontId="8" fillId="33" borderId="10" xfId="109" applyFont="1" applyFill="1" applyBorder="1" applyAlignment="1">
      <alignment horizontal="center" vertical="center" wrapText="1"/>
      <protection/>
    </xf>
    <xf numFmtId="3" fontId="8" fillId="33" borderId="10" xfId="109" applyNumberFormat="1" applyFont="1" applyFill="1" applyBorder="1" applyAlignment="1">
      <alignment vertical="center" wrapText="1"/>
      <protection/>
    </xf>
    <xf numFmtId="0" fontId="0" fillId="0" borderId="10" xfId="109" applyFont="1" applyFill="1" applyBorder="1" applyAlignment="1">
      <alignment horizontal="center" vertical="center"/>
      <protection/>
    </xf>
    <xf numFmtId="0" fontId="7" fillId="33" borderId="10" xfId="109" applyFont="1" applyFill="1" applyBorder="1" applyAlignment="1">
      <alignment horizontal="center" vertical="center" wrapText="1"/>
      <protection/>
    </xf>
    <xf numFmtId="3" fontId="3" fillId="0" borderId="10" xfId="109" applyNumberFormat="1" applyFont="1" applyBorder="1" applyAlignment="1">
      <alignment vertical="center"/>
      <protection/>
    </xf>
    <xf numFmtId="3" fontId="7" fillId="34" borderId="10" xfId="109" applyNumberFormat="1" applyFont="1" applyFill="1" applyBorder="1" applyAlignment="1">
      <alignment vertical="center" wrapText="1"/>
      <protection/>
    </xf>
    <xf numFmtId="3" fontId="24" fillId="37" borderId="10" xfId="109" applyNumberFormat="1" applyFont="1" applyFill="1" applyBorder="1" applyAlignment="1">
      <alignment vertical="center"/>
      <protection/>
    </xf>
    <xf numFmtId="0" fontId="3" fillId="0" borderId="10" xfId="109" applyBorder="1">
      <alignment/>
      <protection/>
    </xf>
    <xf numFmtId="3" fontId="43" fillId="43" borderId="10" xfId="109" applyNumberFormat="1" applyFont="1" applyFill="1" applyBorder="1" applyAlignment="1">
      <alignment vertical="center" wrapText="1"/>
      <protection/>
    </xf>
    <xf numFmtId="3" fontId="32" fillId="43" borderId="10" xfId="109" applyNumberFormat="1" applyFont="1" applyFill="1" applyBorder="1" applyAlignment="1">
      <alignment vertical="center"/>
      <protection/>
    </xf>
    <xf numFmtId="0" fontId="32" fillId="43" borderId="10" xfId="109" applyFont="1" applyFill="1" applyBorder="1" applyAlignment="1">
      <alignment vertical="center"/>
      <protection/>
    </xf>
    <xf numFmtId="0" fontId="0" fillId="34" borderId="10" xfId="109" applyNumberFormat="1" applyFont="1" applyFill="1" applyBorder="1" applyAlignment="1">
      <alignment horizontal="left" vertical="center" wrapText="1"/>
      <protection/>
    </xf>
    <xf numFmtId="0" fontId="0" fillId="34" borderId="10" xfId="109" applyFont="1" applyFill="1" applyBorder="1" applyAlignment="1">
      <alignment horizontal="center" vertical="center"/>
      <protection/>
    </xf>
    <xf numFmtId="0" fontId="0" fillId="34" borderId="10" xfId="98" applyFont="1" applyFill="1" applyBorder="1" applyAlignment="1">
      <alignment horizontal="left" vertical="center" wrapText="1"/>
      <protection/>
    </xf>
    <xf numFmtId="3" fontId="3" fillId="34" borderId="10" xfId="109" applyNumberFormat="1" applyFont="1" applyFill="1" applyBorder="1" applyAlignment="1">
      <alignment vertical="center"/>
      <protection/>
    </xf>
    <xf numFmtId="0" fontId="12" fillId="4" borderId="10" xfId="109" applyFont="1" applyFill="1" applyBorder="1" applyAlignment="1">
      <alignment horizontal="center" vertical="center"/>
      <protection/>
    </xf>
    <xf numFmtId="3" fontId="12" fillId="4" borderId="10" xfId="109" applyNumberFormat="1" applyFont="1" applyFill="1" applyBorder="1" applyAlignment="1">
      <alignment horizontal="right" vertical="center"/>
      <protection/>
    </xf>
    <xf numFmtId="3" fontId="43" fillId="4" borderId="10" xfId="109" applyNumberFormat="1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2" fillId="4" borderId="10" xfId="109" applyFont="1" applyFill="1" applyBorder="1" applyAlignment="1">
      <alignment horizontal="center" vertical="center" wrapText="1"/>
      <protection/>
    </xf>
    <xf numFmtId="0" fontId="12" fillId="4" borderId="10" xfId="109" applyFont="1" applyFill="1" applyBorder="1" applyAlignment="1">
      <alignment vertical="center" wrapText="1"/>
      <protection/>
    </xf>
    <xf numFmtId="3" fontId="12" fillId="4" borderId="10" xfId="109" applyNumberFormat="1" applyFont="1" applyFill="1" applyBorder="1" applyAlignment="1">
      <alignment vertical="center" wrapText="1"/>
      <protection/>
    </xf>
    <xf numFmtId="0" fontId="43" fillId="4" borderId="10" xfId="109" applyFont="1" applyFill="1" applyBorder="1" applyAlignment="1">
      <alignment vertical="center" wrapText="1"/>
      <protection/>
    </xf>
    <xf numFmtId="0" fontId="1" fillId="4" borderId="10" xfId="109" applyFont="1" applyFill="1" applyBorder="1" applyAlignment="1">
      <alignment horizontal="center" vertical="center" wrapText="1"/>
      <protection/>
    </xf>
    <xf numFmtId="0" fontId="1" fillId="4" borderId="10" xfId="109" applyFont="1" applyFill="1" applyBorder="1" applyAlignment="1">
      <alignment vertical="center" wrapText="1"/>
      <protection/>
    </xf>
    <xf numFmtId="3" fontId="1" fillId="4" borderId="10" xfId="109" applyNumberFormat="1" applyFont="1" applyFill="1" applyBorder="1" applyAlignment="1">
      <alignment vertical="center" wrapText="1"/>
      <protection/>
    </xf>
    <xf numFmtId="0" fontId="33" fillId="36" borderId="10" xfId="149" applyFont="1" applyFill="1" applyBorder="1" applyAlignment="1">
      <alignment horizontal="left" vertical="center" wrapText="1"/>
      <protection/>
    </xf>
    <xf numFmtId="0" fontId="12" fillId="33" borderId="10" xfId="149" applyFont="1" applyFill="1" applyBorder="1" applyAlignment="1">
      <alignment vertical="center" wrapText="1"/>
      <protection/>
    </xf>
    <xf numFmtId="0" fontId="12" fillId="36" borderId="10" xfId="149" applyFont="1" applyFill="1" applyBorder="1" applyAlignment="1">
      <alignment vertical="center"/>
      <protection/>
    </xf>
    <xf numFmtId="3" fontId="0" fillId="0" borderId="0" xfId="155" applyNumberFormat="1" applyFont="1" applyAlignment="1">
      <alignment horizontal="center" vertical="center"/>
      <protection/>
    </xf>
    <xf numFmtId="0" fontId="6" fillId="0" borderId="0" xfId="99" applyFont="1" applyAlignment="1">
      <alignment horizontal="center" vertical="center"/>
      <protection/>
    </xf>
    <xf numFmtId="0" fontId="36" fillId="0" borderId="0" xfId="99" applyFont="1" applyAlignment="1">
      <alignment horizontal="center" vertical="top"/>
      <protection/>
    </xf>
    <xf numFmtId="0" fontId="36" fillId="0" borderId="0" xfId="99" applyFont="1" applyAlignment="1">
      <alignment horizontal="center" vertical="center"/>
      <protection/>
    </xf>
    <xf numFmtId="0" fontId="3" fillId="0" borderId="0" xfId="99" applyAlignment="1">
      <alignment vertical="center"/>
      <protection/>
    </xf>
    <xf numFmtId="0" fontId="37" fillId="0" borderId="0" xfId="99" applyFont="1" applyAlignment="1">
      <alignment horizontal="center" vertical="center"/>
      <protection/>
    </xf>
    <xf numFmtId="0" fontId="37" fillId="0" borderId="0" xfId="99" applyFont="1" applyAlignment="1">
      <alignment vertical="center"/>
      <protection/>
    </xf>
    <xf numFmtId="0" fontId="6" fillId="10" borderId="10" xfId="99" applyFont="1" applyFill="1" applyBorder="1" applyAlignment="1">
      <alignment horizontal="center" vertical="center"/>
      <protection/>
    </xf>
    <xf numFmtId="0" fontId="3" fillId="10" borderId="10" xfId="99" applyFill="1" applyBorder="1" applyAlignment="1">
      <alignment horizontal="center" vertical="center" wrapText="1"/>
      <protection/>
    </xf>
    <xf numFmtId="0" fontId="6" fillId="10" borderId="10" xfId="99" applyFont="1" applyFill="1" applyBorder="1" applyAlignment="1">
      <alignment horizontal="left" vertical="center"/>
      <protection/>
    </xf>
    <xf numFmtId="3" fontId="6" fillId="10" borderId="10" xfId="99" applyNumberFormat="1" applyFont="1" applyFill="1" applyBorder="1" applyAlignment="1">
      <alignment horizontal="center" vertical="center"/>
      <protection/>
    </xf>
    <xf numFmtId="0" fontId="38" fillId="0" borderId="10" xfId="99" applyFont="1" applyBorder="1" applyAlignment="1">
      <alignment horizontal="center" vertical="center"/>
      <protection/>
    </xf>
    <xf numFmtId="49" fontId="38" fillId="0" borderId="10" xfId="99" applyNumberFormat="1" applyFont="1" applyBorder="1" applyAlignment="1">
      <alignment horizontal="center" vertical="center"/>
      <protection/>
    </xf>
    <xf numFmtId="0" fontId="38" fillId="0" borderId="10" xfId="99" applyFont="1" applyBorder="1" applyAlignment="1">
      <alignment horizontal="left" vertical="center" wrapText="1"/>
      <protection/>
    </xf>
    <xf numFmtId="3" fontId="38" fillId="0" borderId="10" xfId="99" applyNumberFormat="1" applyFont="1" applyBorder="1" applyAlignment="1">
      <alignment horizontal="center" vertical="center"/>
      <protection/>
    </xf>
    <xf numFmtId="0" fontId="37" fillId="0" borderId="0" xfId="99" applyFont="1" applyAlignment="1">
      <alignment horizontal="center" vertical="top"/>
      <protection/>
    </xf>
    <xf numFmtId="0" fontId="38" fillId="0" borderId="10" xfId="99" applyFont="1" applyBorder="1" applyAlignment="1">
      <alignment horizontal="left" vertical="center"/>
      <protection/>
    </xf>
    <xf numFmtId="0" fontId="3" fillId="0" borderId="10" xfId="99" applyBorder="1" applyAlignment="1">
      <alignment vertical="center"/>
      <protection/>
    </xf>
    <xf numFmtId="0" fontId="39" fillId="0" borderId="10" xfId="99" applyFont="1" applyFill="1" applyBorder="1" applyAlignment="1">
      <alignment horizontal="center" vertical="center"/>
      <protection/>
    </xf>
    <xf numFmtId="0" fontId="40" fillId="0" borderId="10" xfId="99" applyFont="1" applyFill="1" applyBorder="1" applyAlignment="1">
      <alignment horizontal="center" vertical="center"/>
      <protection/>
    </xf>
    <xf numFmtId="0" fontId="40" fillId="37" borderId="10" xfId="99" applyFont="1" applyFill="1" applyBorder="1" applyAlignment="1">
      <alignment horizontal="left" vertical="center"/>
      <protection/>
    </xf>
    <xf numFmtId="3" fontId="40" fillId="37" borderId="10" xfId="99" applyNumberFormat="1" applyFont="1" applyFill="1" applyBorder="1" applyAlignment="1">
      <alignment horizontal="center" vertical="center"/>
      <protection/>
    </xf>
    <xf numFmtId="0" fontId="38" fillId="0" borderId="10" xfId="132" applyFont="1" applyBorder="1" applyAlignment="1">
      <alignment horizontal="center" vertical="center"/>
      <protection/>
    </xf>
    <xf numFmtId="0" fontId="37" fillId="0" borderId="10" xfId="132" applyFont="1" applyBorder="1" applyAlignment="1">
      <alignment horizontal="left" vertical="center" wrapText="1"/>
      <protection/>
    </xf>
    <xf numFmtId="3" fontId="37" fillId="0" borderId="10" xfId="132" applyNumberFormat="1" applyFont="1" applyBorder="1" applyAlignment="1">
      <alignment horizontal="center" vertical="center"/>
      <protection/>
    </xf>
    <xf numFmtId="0" fontId="38" fillId="0" borderId="10" xfId="139" applyFont="1" applyBorder="1" applyAlignment="1">
      <alignment horizontal="center" vertical="center" wrapText="1"/>
      <protection/>
    </xf>
    <xf numFmtId="0" fontId="38" fillId="0" borderId="10" xfId="99" applyFont="1" applyFill="1" applyBorder="1" applyAlignment="1">
      <alignment horizontal="center" vertical="center"/>
      <protection/>
    </xf>
    <xf numFmtId="0" fontId="37" fillId="0" borderId="10" xfId="99" applyFont="1" applyFill="1" applyBorder="1" applyAlignment="1">
      <alignment horizontal="left" vertical="center"/>
      <protection/>
    </xf>
    <xf numFmtId="3" fontId="37" fillId="0" borderId="10" xfId="99" applyNumberFormat="1" applyFont="1" applyFill="1" applyBorder="1" applyAlignment="1">
      <alignment horizontal="center" vertical="center"/>
      <protection/>
    </xf>
    <xf numFmtId="0" fontId="37" fillId="0" borderId="10" xfId="99" applyFont="1" applyBorder="1" applyAlignment="1">
      <alignment horizontal="center" vertical="center"/>
      <protection/>
    </xf>
    <xf numFmtId="0" fontId="41" fillId="0" borderId="10" xfId="99" applyFont="1" applyFill="1" applyBorder="1" applyAlignment="1">
      <alignment horizontal="center" vertical="center"/>
      <protection/>
    </xf>
    <xf numFmtId="0" fontId="39" fillId="0" borderId="10" xfId="99" applyFont="1" applyFill="1" applyBorder="1" applyAlignment="1">
      <alignment horizontal="left" vertical="center"/>
      <protection/>
    </xf>
    <xf numFmtId="0" fontId="38" fillId="0" borderId="10" xfId="99" applyFont="1" applyBorder="1" applyAlignment="1">
      <alignment horizontal="center" vertical="center"/>
      <protection/>
    </xf>
    <xf numFmtId="0" fontId="38" fillId="0" borderId="10" xfId="99" applyFont="1" applyBorder="1" applyAlignment="1">
      <alignment horizontal="left" vertical="center" wrapText="1"/>
      <protection/>
    </xf>
    <xf numFmtId="3" fontId="38" fillId="0" borderId="10" xfId="99" applyNumberFormat="1" applyFont="1" applyBorder="1" applyAlignment="1">
      <alignment horizontal="center" vertical="center"/>
      <protection/>
    </xf>
    <xf numFmtId="0" fontId="3" fillId="0" borderId="10" xfId="99" applyFont="1" applyBorder="1" applyAlignment="1">
      <alignment horizontal="center" vertical="center" wrapText="1"/>
      <protection/>
    </xf>
    <xf numFmtId="3" fontId="0" fillId="0" borderId="0" xfId="153" applyNumberFormat="1" applyFont="1" applyAlignment="1">
      <alignment vertical="center"/>
      <protection/>
    </xf>
    <xf numFmtId="0" fontId="4" fillId="35" borderId="10" xfId="98" applyFont="1" applyFill="1" applyBorder="1" applyAlignment="1">
      <alignment horizontal="center"/>
      <protection/>
    </xf>
    <xf numFmtId="49" fontId="3" fillId="0" borderId="10" xfId="98" applyNumberFormat="1" applyFont="1" applyBorder="1" applyAlignment="1">
      <alignment horizontal="center"/>
      <protection/>
    </xf>
    <xf numFmtId="0" fontId="93" fillId="35" borderId="10" xfId="98" applyFont="1" applyFill="1" applyBorder="1" applyAlignment="1">
      <alignment horizontal="center" vertical="center" wrapText="1"/>
      <protection/>
    </xf>
    <xf numFmtId="0" fontId="93" fillId="45" borderId="10" xfId="98" applyFont="1" applyFill="1" applyBorder="1" applyAlignment="1">
      <alignment horizontal="left" vertical="center" wrapText="1"/>
      <protection/>
    </xf>
    <xf numFmtId="0" fontId="10" fillId="34" borderId="10" xfId="98" applyFont="1" applyFill="1" applyBorder="1" applyAlignment="1">
      <alignment horizontal="center" vertical="center" wrapText="1"/>
      <protection/>
    </xf>
    <xf numFmtId="3" fontId="22" fillId="0" borderId="0" xfId="98" applyNumberFormat="1" applyFont="1" applyBorder="1" applyAlignment="1">
      <alignment horizontal="center" vertical="center"/>
      <protection/>
    </xf>
    <xf numFmtId="0" fontId="22" fillId="0" borderId="0" xfId="98" applyFont="1" applyBorder="1" applyAlignment="1">
      <alignment horizontal="center" vertical="center"/>
      <protection/>
    </xf>
    <xf numFmtId="0" fontId="6" fillId="37" borderId="10" xfId="150" applyFont="1" applyFill="1" applyBorder="1" applyAlignment="1">
      <alignment horizontal="right" vertical="center" indent="1"/>
      <protection/>
    </xf>
    <xf numFmtId="0" fontId="1" fillId="0" borderId="0" xfId="153" applyFont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 vertical="center"/>
    </xf>
    <xf numFmtId="0" fontId="93" fillId="13" borderId="10" xfId="98" applyFont="1" applyFill="1" applyBorder="1" applyAlignment="1">
      <alignment horizontal="left" vertical="center" wrapText="1"/>
      <protection/>
    </xf>
    <xf numFmtId="0" fontId="93" fillId="11" borderId="10" xfId="98" applyFont="1" applyFill="1" applyBorder="1" applyAlignment="1">
      <alignment horizontal="left" vertical="center" wrapText="1"/>
      <protection/>
    </xf>
    <xf numFmtId="0" fontId="93" fillId="46" borderId="10" xfId="98" applyFont="1" applyFill="1" applyBorder="1" applyAlignment="1">
      <alignment horizontal="left" vertical="center" wrapText="1"/>
      <protection/>
    </xf>
    <xf numFmtId="0" fontId="93" fillId="47" borderId="10" xfId="98" applyFont="1" applyFill="1" applyBorder="1" applyAlignment="1">
      <alignment horizontal="left" vertical="center" wrapText="1"/>
      <protection/>
    </xf>
    <xf numFmtId="0" fontId="93" fillId="8" borderId="10" xfId="98" applyFont="1" applyFill="1" applyBorder="1" applyAlignment="1">
      <alignment horizontal="left" vertical="center" wrapText="1"/>
      <protection/>
    </xf>
    <xf numFmtId="0" fontId="93" fillId="37" borderId="10" xfId="98" applyFont="1" applyFill="1" applyBorder="1" applyAlignment="1">
      <alignment horizontal="left" vertical="center" wrapText="1"/>
      <protection/>
    </xf>
    <xf numFmtId="0" fontId="93" fillId="3" borderId="10" xfId="98" applyFont="1" applyFill="1" applyBorder="1" applyAlignment="1">
      <alignment horizontal="left" vertical="center" wrapText="1"/>
      <protection/>
    </xf>
    <xf numFmtId="0" fontId="10" fillId="48" borderId="12" xfId="98" applyFont="1" applyFill="1" applyBorder="1" applyAlignment="1">
      <alignment horizontal="left" vertical="center" wrapText="1"/>
      <protection/>
    </xf>
    <xf numFmtId="0" fontId="10" fillId="48" borderId="19" xfId="98" applyFont="1" applyFill="1" applyBorder="1" applyAlignment="1">
      <alignment horizontal="left" vertical="center" wrapText="1"/>
      <protection/>
    </xf>
    <xf numFmtId="0" fontId="10" fillId="48" borderId="16" xfId="98" applyFont="1" applyFill="1" applyBorder="1" applyAlignment="1">
      <alignment horizontal="left" vertical="center" wrapText="1"/>
      <protection/>
    </xf>
    <xf numFmtId="0" fontId="11" fillId="34" borderId="10" xfId="153" applyFont="1" applyFill="1" applyBorder="1" applyAlignment="1">
      <alignment horizontal="center" vertical="center" wrapText="1"/>
      <protection/>
    </xf>
    <xf numFmtId="0" fontId="9" fillId="34" borderId="10" xfId="153" applyFont="1" applyFill="1" applyBorder="1" applyAlignment="1">
      <alignment horizontal="center" vertical="center" wrapText="1"/>
      <protection/>
    </xf>
    <xf numFmtId="0" fontId="0" fillId="0" borderId="14" xfId="153" applyFont="1" applyBorder="1" applyAlignment="1">
      <alignment horizontal="center" vertical="center"/>
      <protection/>
    </xf>
    <xf numFmtId="0" fontId="0" fillId="0" borderId="17" xfId="153" applyFont="1" applyBorder="1" applyAlignment="1">
      <alignment horizontal="center" vertical="center"/>
      <protection/>
    </xf>
    <xf numFmtId="0" fontId="0" fillId="0" borderId="20" xfId="153" applyFont="1" applyBorder="1" applyAlignment="1">
      <alignment horizontal="center" vertical="center"/>
      <protection/>
    </xf>
    <xf numFmtId="49" fontId="8" fillId="35" borderId="10" xfId="153" applyNumberFormat="1" applyFont="1" applyFill="1" applyBorder="1" applyAlignment="1">
      <alignment horizontal="center" vertical="center"/>
      <protection/>
    </xf>
    <xf numFmtId="0" fontId="9" fillId="34" borderId="10" xfId="153" applyFont="1" applyFill="1" applyBorder="1" applyAlignment="1">
      <alignment horizontal="center" vertical="center"/>
      <protection/>
    </xf>
    <xf numFmtId="0" fontId="11" fillId="34" borderId="10" xfId="152" applyFont="1" applyFill="1" applyBorder="1" applyAlignment="1">
      <alignment horizontal="center" vertical="center"/>
      <protection/>
    </xf>
    <xf numFmtId="49" fontId="11" fillId="34" borderId="10" xfId="152" applyNumberFormat="1" applyFont="1" applyFill="1" applyBorder="1" applyAlignment="1">
      <alignment horizontal="center" vertical="center"/>
      <protection/>
    </xf>
    <xf numFmtId="49" fontId="11" fillId="34" borderId="10" xfId="152" applyNumberFormat="1" applyFont="1" applyFill="1" applyBorder="1" applyAlignment="1">
      <alignment horizontal="center" vertical="center" wrapText="1"/>
      <protection/>
    </xf>
    <xf numFmtId="49" fontId="11" fillId="34" borderId="12" xfId="152" applyNumberFormat="1" applyFont="1" applyFill="1" applyBorder="1" applyAlignment="1">
      <alignment horizontal="center" vertical="center" wrapText="1"/>
      <protection/>
    </xf>
    <xf numFmtId="49" fontId="11" fillId="34" borderId="16" xfId="152" applyNumberFormat="1" applyFont="1" applyFill="1" applyBorder="1" applyAlignment="1">
      <alignment horizontal="center" vertical="center" wrapText="1"/>
      <protection/>
    </xf>
    <xf numFmtId="0" fontId="11" fillId="34" borderId="12" xfId="152" applyFont="1" applyFill="1" applyBorder="1" applyAlignment="1">
      <alignment horizontal="center" vertical="center"/>
      <protection/>
    </xf>
    <xf numFmtId="0" fontId="11" fillId="34" borderId="16" xfId="152" applyFont="1" applyFill="1" applyBorder="1" applyAlignment="1">
      <alignment horizontal="center" vertical="center"/>
      <protection/>
    </xf>
    <xf numFmtId="49" fontId="11" fillId="34" borderId="10" xfId="153" applyNumberFormat="1" applyFont="1" applyFill="1" applyBorder="1" applyAlignment="1">
      <alignment horizontal="center" vertical="center" wrapText="1"/>
      <protection/>
    </xf>
    <xf numFmtId="49" fontId="11" fillId="34" borderId="12" xfId="152" applyNumberFormat="1" applyFont="1" applyFill="1" applyBorder="1" applyAlignment="1">
      <alignment horizontal="center" vertical="center"/>
      <protection/>
    </xf>
    <xf numFmtId="49" fontId="11" fillId="34" borderId="16" xfId="152" applyNumberFormat="1" applyFont="1" applyFill="1" applyBorder="1" applyAlignment="1">
      <alignment horizontal="center" vertical="center"/>
      <protection/>
    </xf>
    <xf numFmtId="0" fontId="11" fillId="35" borderId="12" xfId="152" applyFont="1" applyFill="1" applyBorder="1" applyAlignment="1">
      <alignment horizontal="center" vertical="center"/>
      <protection/>
    </xf>
    <xf numFmtId="0" fontId="11" fillId="35" borderId="16" xfId="152" applyFont="1" applyFill="1" applyBorder="1" applyAlignment="1">
      <alignment horizontal="center" vertical="center"/>
      <protection/>
    </xf>
    <xf numFmtId="49" fontId="9" fillId="0" borderId="12" xfId="152" applyNumberFormat="1" applyFont="1" applyFill="1" applyBorder="1" applyAlignment="1">
      <alignment horizontal="center" vertical="center"/>
      <protection/>
    </xf>
    <xf numFmtId="49" fontId="9" fillId="0" borderId="16" xfId="152" applyNumberFormat="1" applyFont="1" applyFill="1" applyBorder="1" applyAlignment="1">
      <alignment horizontal="center" vertical="center"/>
      <protection/>
    </xf>
    <xf numFmtId="0" fontId="68" fillId="0" borderId="16" xfId="134" applyBorder="1">
      <alignment/>
      <protection/>
    </xf>
    <xf numFmtId="0" fontId="10" fillId="0" borderId="10" xfId="152" applyFont="1" applyFill="1" applyBorder="1" applyAlignment="1">
      <alignment horizontal="center" vertical="center"/>
      <protection/>
    </xf>
    <xf numFmtId="49" fontId="9" fillId="0" borderId="10" xfId="152" applyNumberFormat="1" applyFont="1" applyFill="1" applyBorder="1" applyAlignment="1">
      <alignment horizontal="center" vertical="center"/>
      <protection/>
    </xf>
    <xf numFmtId="0" fontId="9" fillId="0" borderId="10" xfId="152" applyFont="1" applyFill="1" applyBorder="1" applyAlignment="1">
      <alignment horizontal="center" vertical="center"/>
      <protection/>
    </xf>
    <xf numFmtId="0" fontId="9" fillId="0" borderId="12" xfId="152" applyFont="1" applyFill="1" applyBorder="1" applyAlignment="1">
      <alignment horizontal="center" vertical="center"/>
      <protection/>
    </xf>
    <xf numFmtId="0" fontId="9" fillId="0" borderId="16" xfId="152" applyFont="1" applyFill="1" applyBorder="1" applyAlignment="1">
      <alignment horizontal="center" vertical="center"/>
      <protection/>
    </xf>
    <xf numFmtId="49" fontId="9" fillId="0" borderId="10" xfId="152" applyNumberFormat="1" applyFont="1" applyFill="1" applyBorder="1" applyAlignment="1">
      <alignment horizontal="center" vertical="center" wrapText="1"/>
      <protection/>
    </xf>
    <xf numFmtId="49" fontId="9" fillId="0" borderId="12" xfId="152" applyNumberFormat="1" applyFont="1" applyFill="1" applyBorder="1" applyAlignment="1">
      <alignment horizontal="center" vertical="center" wrapText="1"/>
      <protection/>
    </xf>
    <xf numFmtId="49" fontId="9" fillId="0" borderId="16" xfId="152" applyNumberFormat="1" applyFont="1" applyFill="1" applyBorder="1" applyAlignment="1">
      <alignment horizontal="center" vertical="center" wrapText="1"/>
      <protection/>
    </xf>
    <xf numFmtId="49" fontId="9" fillId="0" borderId="12" xfId="153" applyNumberFormat="1" applyFont="1" applyFill="1" applyBorder="1" applyAlignment="1">
      <alignment horizontal="center" vertical="center" wrapText="1"/>
      <protection/>
    </xf>
    <xf numFmtId="49" fontId="9" fillId="0" borderId="16" xfId="153" applyNumberFormat="1" applyFont="1" applyFill="1" applyBorder="1" applyAlignment="1">
      <alignment horizontal="center" vertical="center" wrapText="1"/>
      <protection/>
    </xf>
    <xf numFmtId="49" fontId="9" fillId="0" borderId="10" xfId="153" applyNumberFormat="1" applyFont="1" applyFill="1" applyBorder="1" applyAlignment="1">
      <alignment horizontal="center" vertical="center" wrapText="1"/>
      <protection/>
    </xf>
    <xf numFmtId="49" fontId="1" fillId="0" borderId="10" xfId="153" applyNumberFormat="1" applyFont="1" applyFill="1" applyBorder="1" applyAlignment="1">
      <alignment horizontal="center" vertical="center" wrapText="1"/>
      <protection/>
    </xf>
    <xf numFmtId="3" fontId="10" fillId="3" borderId="12" xfId="152" applyNumberFormat="1" applyFont="1" applyFill="1" applyBorder="1" applyAlignment="1">
      <alignment horizontal="center" vertical="center"/>
      <protection/>
    </xf>
    <xf numFmtId="3" fontId="10" fillId="3" borderId="19" xfId="152" applyNumberFormat="1" applyFont="1" applyFill="1" applyBorder="1" applyAlignment="1">
      <alignment horizontal="center" vertical="center"/>
      <protection/>
    </xf>
    <xf numFmtId="3" fontId="10" fillId="3" borderId="16" xfId="152" applyNumberFormat="1" applyFont="1" applyFill="1" applyBorder="1" applyAlignment="1">
      <alignment horizontal="center" vertical="center"/>
      <protection/>
    </xf>
    <xf numFmtId="49" fontId="9" fillId="33" borderId="10" xfId="152" applyNumberFormat="1" applyFont="1" applyFill="1" applyBorder="1" applyAlignment="1">
      <alignment horizontal="center" vertical="center" wrapText="1"/>
      <protection/>
    </xf>
    <xf numFmtId="49" fontId="9" fillId="33" borderId="10" xfId="152" applyNumberFormat="1" applyFont="1" applyFill="1" applyBorder="1" applyAlignment="1">
      <alignment horizontal="center" vertical="center"/>
      <protection/>
    </xf>
    <xf numFmtId="0" fontId="9" fillId="34" borderId="10" xfId="152" applyFont="1" applyFill="1" applyBorder="1" applyAlignment="1">
      <alignment horizontal="center" vertical="center"/>
      <protection/>
    </xf>
    <xf numFmtId="49" fontId="0" fillId="0" borderId="14" xfId="152" applyNumberFormat="1" applyFont="1" applyBorder="1" applyAlignment="1">
      <alignment horizontal="center" vertical="center" wrapText="1"/>
      <protection/>
    </xf>
    <xf numFmtId="49" fontId="0" fillId="0" borderId="17" xfId="152" applyNumberFormat="1" applyFont="1" applyBorder="1" applyAlignment="1">
      <alignment horizontal="center" vertical="center" wrapText="1"/>
      <protection/>
    </xf>
    <xf numFmtId="49" fontId="0" fillId="0" borderId="20" xfId="152" applyNumberFormat="1" applyFont="1" applyBorder="1" applyAlignment="1">
      <alignment horizontal="center" vertical="center" wrapText="1"/>
      <protection/>
    </xf>
    <xf numFmtId="49" fontId="8" fillId="40" borderId="10" xfId="152" applyNumberFormat="1" applyFont="1" applyFill="1" applyBorder="1" applyAlignment="1">
      <alignment horizontal="center" vertical="center"/>
      <protection/>
    </xf>
    <xf numFmtId="0" fontId="8" fillId="40" borderId="10" xfId="152" applyFont="1" applyFill="1" applyBorder="1" applyAlignment="1">
      <alignment horizontal="center" vertical="center"/>
      <protection/>
    </xf>
    <xf numFmtId="3" fontId="11" fillId="43" borderId="18" xfId="152" applyNumberFormat="1" applyFont="1" applyFill="1" applyBorder="1" applyAlignment="1">
      <alignment horizontal="center" vertical="center"/>
      <protection/>
    </xf>
    <xf numFmtId="3" fontId="11" fillId="3" borderId="18" xfId="152" applyNumberFormat="1" applyFont="1" applyFill="1" applyBorder="1" applyAlignment="1">
      <alignment horizontal="center" vertical="center"/>
      <protection/>
    </xf>
    <xf numFmtId="0" fontId="5" fillId="0" borderId="0" xfId="152" applyFont="1" applyAlignment="1">
      <alignment horizontal="center" vertical="center"/>
      <protection/>
    </xf>
    <xf numFmtId="0" fontId="9" fillId="34" borderId="10" xfId="152" applyFont="1" applyFill="1" applyBorder="1" applyAlignment="1">
      <alignment horizontal="center" vertical="center" wrapText="1"/>
      <protection/>
    </xf>
    <xf numFmtId="0" fontId="11" fillId="34" borderId="10" xfId="152" applyFont="1" applyFill="1" applyBorder="1" applyAlignment="1">
      <alignment horizontal="center" vertical="center" wrapText="1"/>
      <protection/>
    </xf>
    <xf numFmtId="0" fontId="9" fillId="33" borderId="10" xfId="149" applyFont="1" applyFill="1" applyBorder="1" applyAlignment="1">
      <alignment horizontal="center" vertical="center" wrapText="1"/>
      <protection/>
    </xf>
    <xf numFmtId="0" fontId="1" fillId="0" borderId="0" xfId="149" applyFont="1" applyAlignment="1">
      <alignment horizontal="center" vertical="center"/>
      <protection/>
    </xf>
    <xf numFmtId="49" fontId="1" fillId="34" borderId="10" xfId="149" applyNumberFormat="1" applyFont="1" applyFill="1" applyBorder="1" applyAlignment="1">
      <alignment horizontal="center" vertical="center"/>
      <protection/>
    </xf>
    <xf numFmtId="0" fontId="0" fillId="33" borderId="10" xfId="149" applyFont="1" applyFill="1" applyBorder="1" applyAlignment="1">
      <alignment vertical="center"/>
      <protection/>
    </xf>
    <xf numFmtId="0" fontId="9" fillId="33" borderId="10" xfId="149" applyFont="1" applyFill="1" applyBorder="1" applyAlignment="1">
      <alignment horizontal="center" vertical="center"/>
      <protection/>
    </xf>
    <xf numFmtId="49" fontId="24" fillId="33" borderId="10" xfId="149" applyNumberFormat="1" applyFont="1" applyFill="1" applyBorder="1" applyAlignment="1">
      <alignment horizontal="center" vertical="center"/>
      <protection/>
    </xf>
    <xf numFmtId="0" fontId="24" fillId="33" borderId="10" xfId="149" applyFont="1" applyFill="1" applyBorder="1" applyAlignment="1">
      <alignment horizontal="center" vertical="center"/>
      <protection/>
    </xf>
    <xf numFmtId="0" fontId="3" fillId="33" borderId="10" xfId="149" applyFont="1" applyFill="1" applyBorder="1" applyAlignment="1">
      <alignment horizontal="center" vertical="center" wrapText="1"/>
      <protection/>
    </xf>
    <xf numFmtId="0" fontId="4" fillId="0" borderId="0" xfId="149" applyFont="1" applyAlignment="1">
      <alignment horizontal="center" vertical="center"/>
      <protection/>
    </xf>
    <xf numFmtId="0" fontId="3" fillId="33" borderId="10" xfId="149" applyFont="1" applyFill="1" applyBorder="1" applyAlignment="1">
      <alignment horizontal="center" vertical="center"/>
      <protection/>
    </xf>
    <xf numFmtId="49" fontId="8" fillId="33" borderId="10" xfId="149" applyNumberFormat="1" applyFont="1" applyFill="1" applyBorder="1" applyAlignment="1">
      <alignment horizontal="center" vertical="center"/>
      <protection/>
    </xf>
    <xf numFmtId="0" fontId="0" fillId="33" borderId="10" xfId="149" applyFont="1" applyFill="1" applyBorder="1" applyAlignment="1">
      <alignment horizontal="center" vertical="center" wrapText="1"/>
      <protection/>
    </xf>
    <xf numFmtId="0" fontId="0" fillId="34" borderId="10" xfId="149" applyFont="1" applyFill="1" applyBorder="1" applyAlignment="1">
      <alignment horizontal="center" vertical="center"/>
      <protection/>
    </xf>
    <xf numFmtId="0" fontId="8" fillId="33" borderId="10" xfId="149" applyFont="1" applyFill="1" applyBorder="1" applyAlignment="1">
      <alignment horizontal="center" vertical="center" wrapText="1"/>
      <protection/>
    </xf>
    <xf numFmtId="0" fontId="20" fillId="33" borderId="10" xfId="149" applyFont="1" applyFill="1" applyBorder="1" applyAlignment="1">
      <alignment horizontal="center" vertical="center" wrapText="1"/>
      <protection/>
    </xf>
    <xf numFmtId="0" fontId="0" fillId="0" borderId="0" xfId="149" applyFont="1" applyAlignment="1">
      <alignment horizontal="center" vertical="center"/>
      <protection/>
    </xf>
    <xf numFmtId="0" fontId="1" fillId="0" borderId="0" xfId="149" applyFont="1" applyFill="1" applyAlignment="1">
      <alignment horizontal="center" vertical="center"/>
      <protection/>
    </xf>
    <xf numFmtId="0" fontId="20" fillId="33" borderId="10" xfId="149" applyFont="1" applyFill="1" applyBorder="1" applyAlignment="1">
      <alignment horizontal="center" vertical="center"/>
      <protection/>
    </xf>
    <xf numFmtId="0" fontId="7" fillId="34" borderId="10" xfId="149" applyFont="1" applyFill="1" applyBorder="1" applyAlignment="1">
      <alignment horizontal="center" vertical="center" wrapText="1"/>
      <protection/>
    </xf>
    <xf numFmtId="0" fontId="7" fillId="34" borderId="10" xfId="149" applyFont="1" applyFill="1" applyBorder="1" applyAlignment="1">
      <alignment horizontal="center" vertical="center"/>
      <protection/>
    </xf>
    <xf numFmtId="0" fontId="10" fillId="2" borderId="10" xfId="149" applyFont="1" applyFill="1" applyBorder="1" applyAlignment="1">
      <alignment horizontal="center" vertical="center"/>
      <protection/>
    </xf>
    <xf numFmtId="49" fontId="7" fillId="34" borderId="10" xfId="149" applyNumberFormat="1" applyFont="1" applyFill="1" applyBorder="1" applyAlignment="1">
      <alignment horizontal="center" vertical="center" wrapText="1"/>
      <protection/>
    </xf>
    <xf numFmtId="49" fontId="7" fillId="34" borderId="10" xfId="149" applyNumberFormat="1" applyFont="1" applyFill="1" applyBorder="1" applyAlignment="1">
      <alignment horizontal="center" vertical="center"/>
      <protection/>
    </xf>
    <xf numFmtId="0" fontId="8" fillId="33" borderId="10" xfId="149" applyFont="1" applyFill="1" applyBorder="1" applyAlignment="1">
      <alignment horizontal="center" vertical="center"/>
      <protection/>
    </xf>
    <xf numFmtId="0" fontId="8" fillId="0" borderId="0" xfId="149" applyFont="1" applyAlignment="1">
      <alignment horizontal="center" vertical="center"/>
      <protection/>
    </xf>
    <xf numFmtId="0" fontId="5" fillId="0" borderId="0" xfId="149" applyFont="1" applyAlignment="1">
      <alignment horizontal="center" vertical="center"/>
      <protection/>
    </xf>
    <xf numFmtId="49" fontId="7" fillId="34" borderId="12" xfId="149" applyNumberFormat="1" applyFont="1" applyFill="1" applyBorder="1" applyAlignment="1">
      <alignment horizontal="center" vertical="center" wrapText="1"/>
      <protection/>
    </xf>
    <xf numFmtId="49" fontId="7" fillId="34" borderId="16" xfId="149" applyNumberFormat="1" applyFont="1" applyFill="1" applyBorder="1" applyAlignment="1">
      <alignment horizontal="center" vertical="center" wrapText="1"/>
      <protection/>
    </xf>
    <xf numFmtId="49" fontId="7" fillId="34" borderId="12" xfId="149" applyNumberFormat="1" applyFont="1" applyFill="1" applyBorder="1" applyAlignment="1">
      <alignment horizontal="center" vertical="center"/>
      <protection/>
    </xf>
    <xf numFmtId="49" fontId="7" fillId="34" borderId="16" xfId="149" applyNumberFormat="1" applyFont="1" applyFill="1" applyBorder="1" applyAlignment="1">
      <alignment horizontal="center" vertical="center"/>
      <protection/>
    </xf>
    <xf numFmtId="0" fontId="7" fillId="34" borderId="12" xfId="149" applyFont="1" applyFill="1" applyBorder="1" applyAlignment="1">
      <alignment horizontal="center" vertical="center"/>
      <protection/>
    </xf>
    <xf numFmtId="0" fontId="7" fillId="34" borderId="16" xfId="149" applyFont="1" applyFill="1" applyBorder="1" applyAlignment="1">
      <alignment horizontal="center" vertical="center"/>
      <protection/>
    </xf>
    <xf numFmtId="0" fontId="7" fillId="34" borderId="12" xfId="149" applyFont="1" applyFill="1" applyBorder="1" applyAlignment="1">
      <alignment horizontal="center" vertical="center" wrapText="1"/>
      <protection/>
    </xf>
    <xf numFmtId="0" fontId="7" fillId="34" borderId="16" xfId="149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 wrapText="1"/>
      <protection/>
    </xf>
    <xf numFmtId="49" fontId="0" fillId="34" borderId="10" xfId="149" applyNumberFormat="1" applyFont="1" applyFill="1" applyBorder="1" applyAlignment="1">
      <alignment horizontal="center" vertical="center"/>
      <protection/>
    </xf>
    <xf numFmtId="0" fontId="0" fillId="34" borderId="10" xfId="149" applyFont="1" applyFill="1" applyBorder="1" applyAlignment="1">
      <alignment horizontal="center" vertical="center" wrapText="1"/>
      <protection/>
    </xf>
    <xf numFmtId="0" fontId="1" fillId="2" borderId="10" xfId="149" applyFont="1" applyFill="1" applyBorder="1" applyAlignment="1">
      <alignment horizontal="center" vertical="center"/>
      <protection/>
    </xf>
    <xf numFmtId="0" fontId="0" fillId="33" borderId="10" xfId="149" applyFont="1" applyFill="1" applyBorder="1" applyAlignment="1">
      <alignment horizontal="center"/>
      <protection/>
    </xf>
    <xf numFmtId="0" fontId="0" fillId="0" borderId="10" xfId="149" applyFont="1" applyBorder="1" applyAlignment="1">
      <alignment horizontal="center" vertical="center" wrapText="1"/>
      <protection/>
    </xf>
    <xf numFmtId="0" fontId="8" fillId="0" borderId="10" xfId="149" applyFont="1" applyBorder="1" applyAlignment="1">
      <alignment horizontal="center" vertical="center"/>
      <protection/>
    </xf>
    <xf numFmtId="49" fontId="1" fillId="0" borderId="0" xfId="149" applyNumberFormat="1" applyFont="1" applyAlignment="1">
      <alignment horizontal="center" vertical="center"/>
      <protection/>
    </xf>
    <xf numFmtId="49" fontId="0" fillId="0" borderId="10" xfId="149" applyNumberFormat="1" applyFont="1" applyBorder="1" applyAlignment="1">
      <alignment horizontal="center" vertical="center" wrapText="1"/>
      <protection/>
    </xf>
    <xf numFmtId="0" fontId="1" fillId="0" borderId="10" xfId="149" applyFont="1" applyBorder="1" applyAlignment="1">
      <alignment horizontal="center" vertical="center"/>
      <protection/>
    </xf>
    <xf numFmtId="0" fontId="8" fillId="0" borderId="0" xfId="151" applyFont="1" applyAlignment="1">
      <alignment horizontal="center" vertical="center" wrapText="1"/>
      <protection/>
    </xf>
    <xf numFmtId="0" fontId="1" fillId="0" borderId="10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 wrapText="1"/>
      <protection/>
    </xf>
    <xf numFmtId="49" fontId="13" fillId="0" borderId="10" xfId="149" applyNumberFormat="1" applyFont="1" applyBorder="1" applyAlignment="1">
      <alignment horizontal="center" vertical="center" wrapText="1"/>
      <protection/>
    </xf>
    <xf numFmtId="0" fontId="0" fillId="0" borderId="18" xfId="149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7" fillId="0" borderId="14" xfId="99" applyFont="1" applyBorder="1" applyAlignment="1">
      <alignment horizontal="center" vertical="center" wrapText="1"/>
      <protection/>
    </xf>
    <xf numFmtId="0" fontId="37" fillId="0" borderId="17" xfId="99" applyFont="1" applyBorder="1" applyAlignment="1">
      <alignment horizontal="center" vertical="center" wrapText="1"/>
      <protection/>
    </xf>
    <xf numFmtId="0" fontId="37" fillId="0" borderId="20" xfId="99" applyFont="1" applyBorder="1" applyAlignment="1">
      <alignment horizontal="center" vertical="center" wrapText="1"/>
      <protection/>
    </xf>
    <xf numFmtId="0" fontId="24" fillId="16" borderId="21" xfId="99" applyFont="1" applyFill="1" applyBorder="1" applyAlignment="1">
      <alignment horizontal="center" vertical="center" wrapText="1"/>
      <protection/>
    </xf>
    <xf numFmtId="0" fontId="24" fillId="16" borderId="0" xfId="99" applyFont="1" applyFill="1" applyBorder="1" applyAlignment="1">
      <alignment horizontal="center" vertical="center" wrapText="1"/>
      <protection/>
    </xf>
    <xf numFmtId="0" fontId="4" fillId="35" borderId="10" xfId="99" applyFont="1" applyFill="1" applyBorder="1" applyAlignment="1">
      <alignment horizontal="center" vertical="center"/>
      <protection/>
    </xf>
    <xf numFmtId="0" fontId="1" fillId="35" borderId="10" xfId="99" applyFont="1" applyFill="1" applyBorder="1" applyAlignment="1">
      <alignment horizontal="center" vertical="center"/>
      <protection/>
    </xf>
    <xf numFmtId="0" fontId="4" fillId="35" borderId="10" xfId="99" applyFont="1" applyFill="1" applyBorder="1" applyAlignment="1">
      <alignment horizontal="center" vertical="center" wrapText="1"/>
      <protection/>
    </xf>
    <xf numFmtId="0" fontId="4" fillId="35" borderId="14" xfId="99" applyFont="1" applyFill="1" applyBorder="1" applyAlignment="1">
      <alignment horizontal="center" vertical="center" wrapText="1"/>
      <protection/>
    </xf>
    <xf numFmtId="0" fontId="4" fillId="35" borderId="20" xfId="99" applyFont="1" applyFill="1" applyBorder="1" applyAlignment="1">
      <alignment horizontal="center" vertical="center" wrapText="1"/>
      <protection/>
    </xf>
    <xf numFmtId="4" fontId="8" fillId="34" borderId="0" xfId="154" applyNumberFormat="1" applyFont="1" applyFill="1" applyBorder="1" applyAlignment="1">
      <alignment horizontal="center" vertical="center" wrapText="1"/>
      <protection/>
    </xf>
    <xf numFmtId="0" fontId="1" fillId="37" borderId="10" xfId="149" applyFont="1" applyFill="1" applyBorder="1" applyAlignment="1">
      <alignment horizontal="center" vertical="center" wrapText="1"/>
      <protection/>
    </xf>
    <xf numFmtId="0" fontId="12" fillId="37" borderId="10" xfId="149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7" borderId="10" xfId="155" applyFont="1" applyFill="1" applyBorder="1" applyAlignment="1">
      <alignment horizontal="center" vertical="center"/>
      <protection/>
    </xf>
    <xf numFmtId="0" fontId="1" fillId="38" borderId="10" xfId="155" applyFont="1" applyFill="1" applyBorder="1" applyAlignment="1">
      <alignment horizontal="center" vertical="center"/>
      <protection/>
    </xf>
    <xf numFmtId="0" fontId="1" fillId="0" borderId="0" xfId="155" applyFont="1" applyBorder="1" applyAlignment="1">
      <alignment horizontal="center" vertical="center"/>
      <protection/>
    </xf>
    <xf numFmtId="0" fontId="7" fillId="0" borderId="10" xfId="155" applyFont="1" applyFill="1" applyBorder="1" applyAlignment="1">
      <alignment horizontal="center" vertical="center"/>
      <protection/>
    </xf>
    <xf numFmtId="0" fontId="7" fillId="0" borderId="10" xfId="153" applyFont="1" applyBorder="1" applyAlignment="1">
      <alignment horizontal="center" vertical="center" wrapText="1"/>
      <protection/>
    </xf>
    <xf numFmtId="4" fontId="8" fillId="0" borderId="0" xfId="154" applyNumberFormat="1" applyFont="1" applyFill="1" applyBorder="1" applyAlignment="1">
      <alignment horizontal="center" vertical="center" wrapText="1"/>
      <protection/>
    </xf>
    <xf numFmtId="0" fontId="7" fillId="0" borderId="10" xfId="155" applyFont="1" applyFill="1" applyBorder="1" applyAlignment="1">
      <alignment horizontal="center" vertical="center" wrapText="1"/>
      <protection/>
    </xf>
    <xf numFmtId="0" fontId="8" fillId="33" borderId="10" xfId="155" applyFont="1" applyFill="1" applyBorder="1" applyAlignment="1">
      <alignment horizontal="center" vertical="center" wrapText="1"/>
      <protection/>
    </xf>
    <xf numFmtId="0" fontId="9" fillId="44" borderId="10" xfId="109" applyFont="1" applyFill="1" applyBorder="1" applyAlignment="1">
      <alignment horizontal="center" vertical="center" wrapText="1"/>
      <protection/>
    </xf>
    <xf numFmtId="0" fontId="9" fillId="44" borderId="10" xfId="109" applyFont="1" applyFill="1" applyBorder="1" applyAlignment="1">
      <alignment horizontal="center" vertical="center"/>
      <protection/>
    </xf>
    <xf numFmtId="0" fontId="43" fillId="43" borderId="10" xfId="109" applyFont="1" applyFill="1" applyBorder="1" applyAlignment="1">
      <alignment horizontal="right" vertical="center" wrapText="1"/>
      <protection/>
    </xf>
    <xf numFmtId="0" fontId="32" fillId="43" borderId="10" xfId="109" applyFont="1" applyFill="1" applyBorder="1" applyAlignment="1">
      <alignment horizontal="right" vertical="center"/>
      <protection/>
    </xf>
    <xf numFmtId="3" fontId="32" fillId="4" borderId="12" xfId="109" applyNumberFormat="1" applyFont="1" applyFill="1" applyBorder="1" applyAlignment="1">
      <alignment horizontal="center" vertical="center"/>
      <protection/>
    </xf>
    <xf numFmtId="0" fontId="32" fillId="4" borderId="16" xfId="109" applyFont="1" applyFill="1" applyBorder="1" applyAlignment="1">
      <alignment horizontal="center" vertical="center"/>
      <protection/>
    </xf>
    <xf numFmtId="0" fontId="5" fillId="0" borderId="10" xfId="109" applyFont="1" applyBorder="1" applyAlignment="1">
      <alignment horizontal="center" vertical="center"/>
      <protection/>
    </xf>
    <xf numFmtId="0" fontId="44" fillId="0" borderId="10" xfId="109" applyFont="1" applyBorder="1" applyAlignment="1">
      <alignment horizontal="center" vertical="center"/>
      <protection/>
    </xf>
    <xf numFmtId="0" fontId="8" fillId="0" borderId="10" xfId="109" applyFont="1" applyBorder="1" applyAlignment="1">
      <alignment horizontal="center" vertical="center"/>
      <protection/>
    </xf>
    <xf numFmtId="0" fontId="6" fillId="37" borderId="10" xfId="109" applyFont="1" applyFill="1" applyBorder="1" applyAlignment="1">
      <alignment horizontal="center" vertical="center"/>
      <protection/>
    </xf>
    <xf numFmtId="0" fontId="5" fillId="4" borderId="12" xfId="109" applyFont="1" applyFill="1" applyBorder="1" applyAlignment="1">
      <alignment horizontal="center" vertical="center"/>
      <protection/>
    </xf>
    <xf numFmtId="0" fontId="5" fillId="4" borderId="19" xfId="109" applyFont="1" applyFill="1" applyBorder="1" applyAlignment="1">
      <alignment horizontal="center" vertical="center"/>
      <protection/>
    </xf>
    <xf numFmtId="0" fontId="5" fillId="4" borderId="16" xfId="109" applyFont="1" applyFill="1" applyBorder="1" applyAlignment="1">
      <alignment horizontal="center" vertical="center"/>
      <protection/>
    </xf>
    <xf numFmtId="0" fontId="5" fillId="33" borderId="0" xfId="109" applyFont="1" applyFill="1" applyBorder="1" applyAlignment="1">
      <alignment horizontal="center" vertical="center"/>
      <protection/>
    </xf>
  </cellXfs>
  <cellStyles count="1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6" xfId="145"/>
    <cellStyle name="Normalny 7" xfId="146"/>
    <cellStyle name="Normalny 8" xfId="147"/>
    <cellStyle name="Normalny 9" xfId="148"/>
    <cellStyle name="Normalny_2006" xfId="149"/>
    <cellStyle name="Normalny_Arkusz1 2" xfId="150"/>
    <cellStyle name="Normalny_proj_zal_powiatu_2007" xfId="151"/>
    <cellStyle name="Normalny_UKŁ WYK. 2006" xfId="152"/>
    <cellStyle name="Normalny_UKŁ WYK. 2006.xls Z DN. 18.01.06" xfId="153"/>
    <cellStyle name="Normalny_Wydatki na projekty 14.02 2" xfId="154"/>
    <cellStyle name="Normalny_zal_Szczecin" xfId="155"/>
    <cellStyle name="Obliczenia" xfId="156"/>
    <cellStyle name="Followed Hyperlink" xfId="157"/>
    <cellStyle name="Percent" xfId="158"/>
    <cellStyle name="Suma" xfId="159"/>
    <cellStyle name="Tekst objaśnienia" xfId="160"/>
    <cellStyle name="Tekst ostrzeżenia" xfId="161"/>
    <cellStyle name="Tytuł" xfId="162"/>
    <cellStyle name="Uwaga" xfId="163"/>
    <cellStyle name="Currency" xfId="164"/>
    <cellStyle name="Currency [0]" xfId="165"/>
    <cellStyle name="Złe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79;ET%202011%20ostateczny\UK&#321;AD%20WYKONAWCZY%202011\Uk&#322;ad%20wykonawczy%20-%20Starostwo\Wydatki%202011%20Tabela%20pomocnicza%20-%20UK&#321;AD%20WYKONAW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dnostki"/>
      <sheetName val="Wydziały"/>
      <sheetName val="RAZEM"/>
      <sheetName val="Arkusz3"/>
    </sheetNames>
    <sheetDataSet>
      <sheetData sheetId="1">
        <row r="105">
          <cell r="T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56"/>
  <sheetViews>
    <sheetView zoomScalePageLayoutView="0" workbookViewId="0" topLeftCell="A1">
      <pane ySplit="7" topLeftCell="A135" activePane="bottomLeft" state="frozen"/>
      <selection pane="topLeft" activeCell="A1" sqref="A1"/>
      <selection pane="bottomLeft" activeCell="D193" sqref="D193"/>
    </sheetView>
  </sheetViews>
  <sheetFormatPr defaultColWidth="9.140625" defaultRowHeight="12.75"/>
  <cols>
    <col min="1" max="1" width="6.00390625" style="207" customWidth="1"/>
    <col min="2" max="2" width="10.140625" style="207" customWidth="1"/>
    <col min="3" max="3" width="6.00390625" style="207" customWidth="1"/>
    <col min="4" max="4" width="35.00390625" style="207" customWidth="1"/>
    <col min="5" max="5" width="16.28125" style="464" customWidth="1"/>
    <col min="6" max="7" width="14.7109375" style="465" customWidth="1"/>
    <col min="8" max="8" width="12.8515625" style="444" customWidth="1"/>
    <col min="9" max="9" width="13.28125" style="444" customWidth="1"/>
    <col min="10" max="10" width="17.00390625" style="444" customWidth="1"/>
    <col min="11" max="11" width="14.7109375" style="444" customWidth="1"/>
    <col min="12" max="12" width="11.140625" style="207" bestFit="1" customWidth="1"/>
    <col min="13" max="16384" width="9.140625" style="207" customWidth="1"/>
  </cols>
  <sheetData>
    <row r="1" spans="1:11" ht="12.75">
      <c r="A1" s="774" t="s">
        <v>160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</row>
    <row r="2" spans="1:11" ht="12.75">
      <c r="A2" s="774" t="s">
        <v>505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</row>
    <row r="3" spans="1:11" ht="12.75">
      <c r="A3" s="774" t="s">
        <v>647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</row>
    <row r="4" spans="1:7" ht="18" customHeight="1">
      <c r="A4" s="208"/>
      <c r="B4" s="208"/>
      <c r="C4" s="208"/>
      <c r="D4" s="208"/>
      <c r="E4" s="208"/>
      <c r="F4" s="208"/>
      <c r="G4" s="208"/>
    </row>
    <row r="5" spans="1:11" s="561" customFormat="1" ht="13.5" customHeight="1">
      <c r="A5" s="770" t="s">
        <v>220</v>
      </c>
      <c r="B5" s="770" t="s">
        <v>386</v>
      </c>
      <c r="C5" s="770" t="s">
        <v>222</v>
      </c>
      <c r="D5" s="770" t="s">
        <v>426</v>
      </c>
      <c r="E5" s="770" t="s">
        <v>387</v>
      </c>
      <c r="F5" s="770" t="s">
        <v>466</v>
      </c>
      <c r="G5" s="770"/>
      <c r="H5" s="775" t="s">
        <v>428</v>
      </c>
      <c r="I5" s="775"/>
      <c r="J5" s="775"/>
      <c r="K5" s="775"/>
    </row>
    <row r="6" spans="1:11" s="565" customFormat="1" ht="82.5" customHeight="1">
      <c r="A6" s="770"/>
      <c r="B6" s="770"/>
      <c r="C6" s="770"/>
      <c r="D6" s="770"/>
      <c r="E6" s="770"/>
      <c r="F6" s="562" t="s">
        <v>491</v>
      </c>
      <c r="G6" s="562" t="s">
        <v>427</v>
      </c>
      <c r="H6" s="563" t="s">
        <v>226</v>
      </c>
      <c r="I6" s="563" t="s">
        <v>227</v>
      </c>
      <c r="J6" s="564" t="s">
        <v>630</v>
      </c>
      <c r="K6" s="564" t="s">
        <v>159</v>
      </c>
    </row>
    <row r="7" spans="1:11" s="209" customFormat="1" ht="13.5" customHeight="1">
      <c r="A7" s="210">
        <v>1</v>
      </c>
      <c r="B7" s="210">
        <v>2</v>
      </c>
      <c r="C7" s="210">
        <v>3</v>
      </c>
      <c r="D7" s="210">
        <v>4</v>
      </c>
      <c r="E7" s="210">
        <v>5</v>
      </c>
      <c r="F7" s="210">
        <v>6</v>
      </c>
      <c r="G7" s="210">
        <v>7</v>
      </c>
      <c r="H7" s="290">
        <v>8</v>
      </c>
      <c r="I7" s="290">
        <v>9</v>
      </c>
      <c r="J7" s="290">
        <v>10</v>
      </c>
      <c r="K7" s="290">
        <v>11</v>
      </c>
    </row>
    <row r="8" spans="1:11" s="209" customFormat="1" ht="18.75" customHeight="1">
      <c r="A8" s="211" t="s">
        <v>228</v>
      </c>
      <c r="B8" s="211"/>
      <c r="C8" s="211"/>
      <c r="D8" s="212" t="s">
        <v>229</v>
      </c>
      <c r="E8" s="445">
        <f aca="true" t="shared" si="0" ref="E8:K8">E9</f>
        <v>75000</v>
      </c>
      <c r="F8" s="445">
        <f t="shared" si="0"/>
        <v>75000</v>
      </c>
      <c r="G8" s="445">
        <f t="shared" si="0"/>
        <v>0</v>
      </c>
      <c r="H8" s="445">
        <f t="shared" si="0"/>
        <v>0</v>
      </c>
      <c r="I8" s="445">
        <f t="shared" si="0"/>
        <v>75000</v>
      </c>
      <c r="J8" s="445">
        <f t="shared" si="0"/>
        <v>0</v>
      </c>
      <c r="K8" s="445">
        <f t="shared" si="0"/>
        <v>0</v>
      </c>
    </row>
    <row r="9" spans="1:11" s="209" customFormat="1" ht="25.5">
      <c r="A9" s="221"/>
      <c r="B9" s="213" t="s">
        <v>230</v>
      </c>
      <c r="C9" s="213"/>
      <c r="D9" s="214" t="s">
        <v>231</v>
      </c>
      <c r="E9" s="446">
        <f aca="true" t="shared" si="1" ref="E9:K9">SUM(E10)</f>
        <v>75000</v>
      </c>
      <c r="F9" s="446">
        <f t="shared" si="1"/>
        <v>75000</v>
      </c>
      <c r="G9" s="446">
        <f t="shared" si="1"/>
        <v>0</v>
      </c>
      <c r="H9" s="446">
        <f t="shared" si="1"/>
        <v>0</v>
      </c>
      <c r="I9" s="446">
        <f t="shared" si="1"/>
        <v>75000</v>
      </c>
      <c r="J9" s="446">
        <f t="shared" si="1"/>
        <v>0</v>
      </c>
      <c r="K9" s="446">
        <f t="shared" si="1"/>
        <v>0</v>
      </c>
    </row>
    <row r="10" spans="1:11" s="209" customFormat="1" ht="63.75">
      <c r="A10" s="221"/>
      <c r="B10" s="97"/>
      <c r="C10" s="97" t="s">
        <v>232</v>
      </c>
      <c r="D10" s="98" t="s">
        <v>345</v>
      </c>
      <c r="E10" s="447">
        <f>F10+G10</f>
        <v>75000</v>
      </c>
      <c r="F10" s="447">
        <v>75000</v>
      </c>
      <c r="G10" s="447">
        <v>0</v>
      </c>
      <c r="H10" s="447">
        <v>0</v>
      </c>
      <c r="I10" s="447">
        <v>75000</v>
      </c>
      <c r="J10" s="447">
        <v>0</v>
      </c>
      <c r="K10" s="447">
        <v>0</v>
      </c>
    </row>
    <row r="11" spans="1:11" s="209" customFormat="1" ht="20.25" customHeight="1">
      <c r="A11" s="215" t="s">
        <v>235</v>
      </c>
      <c r="B11" s="215"/>
      <c r="C11" s="215"/>
      <c r="D11" s="216" t="s">
        <v>429</v>
      </c>
      <c r="E11" s="448">
        <f aca="true" t="shared" si="2" ref="E11:K12">E12</f>
        <v>75000</v>
      </c>
      <c r="F11" s="448">
        <f t="shared" si="2"/>
        <v>75000</v>
      </c>
      <c r="G11" s="448">
        <f t="shared" si="2"/>
        <v>0</v>
      </c>
      <c r="H11" s="448">
        <f t="shared" si="2"/>
        <v>75000</v>
      </c>
      <c r="I11" s="448">
        <f t="shared" si="2"/>
        <v>0</v>
      </c>
      <c r="J11" s="448">
        <f t="shared" si="2"/>
        <v>0</v>
      </c>
      <c r="K11" s="448">
        <f t="shared" si="2"/>
        <v>0</v>
      </c>
    </row>
    <row r="12" spans="1:11" s="209" customFormat="1" ht="18.75" customHeight="1">
      <c r="A12" s="217"/>
      <c r="B12" s="218" t="s">
        <v>237</v>
      </c>
      <c r="C12" s="218"/>
      <c r="D12" s="219" t="s">
        <v>238</v>
      </c>
      <c r="E12" s="449">
        <f t="shared" si="2"/>
        <v>75000</v>
      </c>
      <c r="F12" s="449">
        <f t="shared" si="2"/>
        <v>75000</v>
      </c>
      <c r="G12" s="449">
        <f t="shared" si="2"/>
        <v>0</v>
      </c>
      <c r="H12" s="449">
        <f t="shared" si="2"/>
        <v>75000</v>
      </c>
      <c r="I12" s="449">
        <f t="shared" si="2"/>
        <v>0</v>
      </c>
      <c r="J12" s="449">
        <f t="shared" si="2"/>
        <v>0</v>
      </c>
      <c r="K12" s="449">
        <f t="shared" si="2"/>
        <v>0</v>
      </c>
    </row>
    <row r="13" spans="1:11" s="209" customFormat="1" ht="68.25" customHeight="1">
      <c r="A13" s="217"/>
      <c r="B13" s="97"/>
      <c r="C13" s="97" t="s">
        <v>239</v>
      </c>
      <c r="D13" s="99" t="s">
        <v>181</v>
      </c>
      <c r="E13" s="450">
        <f>F13+G13</f>
        <v>75000</v>
      </c>
      <c r="F13" s="451">
        <v>75000</v>
      </c>
      <c r="G13" s="451">
        <v>0</v>
      </c>
      <c r="H13" s="451">
        <v>75000</v>
      </c>
      <c r="I13" s="451">
        <v>0</v>
      </c>
      <c r="J13" s="451">
        <v>0</v>
      </c>
      <c r="K13" s="451">
        <v>0</v>
      </c>
    </row>
    <row r="14" spans="1:11" s="209" customFormat="1" ht="18.75" customHeight="1">
      <c r="A14" s="211" t="s">
        <v>244</v>
      </c>
      <c r="B14" s="211"/>
      <c r="C14" s="211"/>
      <c r="D14" s="220" t="s">
        <v>245</v>
      </c>
      <c r="E14" s="448">
        <f aca="true" t="shared" si="3" ref="E14:K14">E15+E23</f>
        <v>3207770</v>
      </c>
      <c r="F14" s="448">
        <f t="shared" si="3"/>
        <v>374000</v>
      </c>
      <c r="G14" s="448">
        <f t="shared" si="3"/>
        <v>2833770</v>
      </c>
      <c r="H14" s="448">
        <f t="shared" si="3"/>
        <v>2907770</v>
      </c>
      <c r="I14" s="448">
        <f t="shared" si="3"/>
        <v>0</v>
      </c>
      <c r="J14" s="448">
        <f t="shared" si="3"/>
        <v>0</v>
      </c>
      <c r="K14" s="448">
        <f t="shared" si="3"/>
        <v>300000</v>
      </c>
    </row>
    <row r="15" spans="1:11" s="209" customFormat="1" ht="18.75" customHeight="1">
      <c r="A15" s="221"/>
      <c r="B15" s="213" t="s">
        <v>246</v>
      </c>
      <c r="C15" s="213"/>
      <c r="D15" s="222" t="s">
        <v>126</v>
      </c>
      <c r="E15" s="449">
        <f aca="true" t="shared" si="4" ref="E15:K15">SUM(E16:E22)</f>
        <v>2907770</v>
      </c>
      <c r="F15" s="449">
        <f t="shared" si="4"/>
        <v>74000</v>
      </c>
      <c r="G15" s="449">
        <f t="shared" si="4"/>
        <v>2833770</v>
      </c>
      <c r="H15" s="449">
        <f t="shared" si="4"/>
        <v>2907770</v>
      </c>
      <c r="I15" s="449">
        <f t="shared" si="4"/>
        <v>0</v>
      </c>
      <c r="J15" s="449">
        <f t="shared" si="4"/>
        <v>0</v>
      </c>
      <c r="K15" s="449">
        <f t="shared" si="4"/>
        <v>0</v>
      </c>
    </row>
    <row r="16" spans="1:11" s="209" customFormat="1" ht="33.75" customHeight="1">
      <c r="A16" s="221"/>
      <c r="B16" s="213"/>
      <c r="C16" s="223" t="s">
        <v>247</v>
      </c>
      <c r="D16" s="224" t="s">
        <v>187</v>
      </c>
      <c r="E16" s="447">
        <f aca="true" t="shared" si="5" ref="E16:E22">F16+G16</f>
        <v>50000</v>
      </c>
      <c r="F16" s="451">
        <v>50000</v>
      </c>
      <c r="G16" s="451">
        <v>0</v>
      </c>
      <c r="H16" s="451">
        <v>50000</v>
      </c>
      <c r="I16" s="451">
        <v>0</v>
      </c>
      <c r="J16" s="451">
        <v>0</v>
      </c>
      <c r="K16" s="451">
        <v>0</v>
      </c>
    </row>
    <row r="17" spans="1:11" s="209" customFormat="1" ht="38.25">
      <c r="A17" s="221"/>
      <c r="B17" s="172"/>
      <c r="C17" s="97" t="s">
        <v>200</v>
      </c>
      <c r="D17" s="99" t="s">
        <v>430</v>
      </c>
      <c r="E17" s="447">
        <f t="shared" si="5"/>
        <v>5000</v>
      </c>
      <c r="F17" s="447">
        <v>5000</v>
      </c>
      <c r="G17" s="447">
        <v>0</v>
      </c>
      <c r="H17" s="447">
        <v>5000</v>
      </c>
      <c r="I17" s="447">
        <v>0</v>
      </c>
      <c r="J17" s="447">
        <v>0</v>
      </c>
      <c r="K17" s="447">
        <v>0</v>
      </c>
    </row>
    <row r="18" spans="1:11" s="209" customFormat="1" ht="21" customHeight="1">
      <c r="A18" s="221"/>
      <c r="B18" s="172"/>
      <c r="C18" s="97" t="s">
        <v>204</v>
      </c>
      <c r="D18" s="100" t="s">
        <v>205</v>
      </c>
      <c r="E18" s="447">
        <f t="shared" si="5"/>
        <v>9000</v>
      </c>
      <c r="F18" s="447">
        <v>9000</v>
      </c>
      <c r="G18" s="447">
        <v>0</v>
      </c>
      <c r="H18" s="447">
        <v>9000</v>
      </c>
      <c r="I18" s="447">
        <v>0</v>
      </c>
      <c r="J18" s="447">
        <v>0</v>
      </c>
      <c r="K18" s="447">
        <v>0</v>
      </c>
    </row>
    <row r="19" spans="1:11" ht="21" customHeight="1">
      <c r="A19" s="221"/>
      <c r="B19" s="172"/>
      <c r="C19" s="97" t="s">
        <v>305</v>
      </c>
      <c r="D19" s="100" t="s">
        <v>306</v>
      </c>
      <c r="E19" s="447">
        <f>F19+G19</f>
        <v>10000</v>
      </c>
      <c r="F19" s="447">
        <v>10000</v>
      </c>
      <c r="G19" s="447">
        <v>0</v>
      </c>
      <c r="H19" s="447">
        <v>10000</v>
      </c>
      <c r="I19" s="447">
        <v>0</v>
      </c>
      <c r="J19" s="447">
        <v>0</v>
      </c>
      <c r="K19" s="447">
        <v>0</v>
      </c>
    </row>
    <row r="20" spans="1:11" ht="86.25" customHeight="1">
      <c r="A20" s="221"/>
      <c r="B20" s="172"/>
      <c r="C20" s="225" t="s">
        <v>492</v>
      </c>
      <c r="D20" s="226" t="s">
        <v>493</v>
      </c>
      <c r="E20" s="447">
        <f>F20+G20</f>
        <v>1300000</v>
      </c>
      <c r="F20" s="447">
        <v>0</v>
      </c>
      <c r="G20" s="447">
        <v>1300000</v>
      </c>
      <c r="H20" s="447">
        <v>1300000</v>
      </c>
      <c r="I20" s="447">
        <v>0</v>
      </c>
      <c r="J20" s="447">
        <v>0</v>
      </c>
      <c r="K20" s="447">
        <v>0</v>
      </c>
    </row>
    <row r="21" spans="1:11" ht="83.25" customHeight="1">
      <c r="A21" s="221"/>
      <c r="B21" s="172"/>
      <c r="C21" s="97" t="s">
        <v>377</v>
      </c>
      <c r="D21" s="99" t="s">
        <v>697</v>
      </c>
      <c r="E21" s="447">
        <f t="shared" si="5"/>
        <v>70000</v>
      </c>
      <c r="F21" s="447">
        <v>0</v>
      </c>
      <c r="G21" s="447">
        <v>70000</v>
      </c>
      <c r="H21" s="447">
        <v>70000</v>
      </c>
      <c r="I21" s="447">
        <v>0</v>
      </c>
      <c r="J21" s="447">
        <v>0</v>
      </c>
      <c r="K21" s="447">
        <v>0</v>
      </c>
    </row>
    <row r="22" spans="1:11" ht="51">
      <c r="A22" s="221"/>
      <c r="B22" s="172"/>
      <c r="C22" s="97" t="s">
        <v>157</v>
      </c>
      <c r="D22" s="99" t="s">
        <v>105</v>
      </c>
      <c r="E22" s="447">
        <f t="shared" si="5"/>
        <v>1463770</v>
      </c>
      <c r="F22" s="447">
        <v>0</v>
      </c>
      <c r="G22" s="447">
        <v>1463770</v>
      </c>
      <c r="H22" s="447">
        <v>1463770</v>
      </c>
      <c r="I22" s="447">
        <v>0</v>
      </c>
      <c r="J22" s="447">
        <v>0</v>
      </c>
      <c r="K22" s="447">
        <v>0</v>
      </c>
    </row>
    <row r="23" spans="1:11" ht="12.75">
      <c r="A23" s="221"/>
      <c r="B23" s="227">
        <v>60016</v>
      </c>
      <c r="C23" s="213"/>
      <c r="D23" s="222" t="s">
        <v>270</v>
      </c>
      <c r="E23" s="446">
        <f aca="true" t="shared" si="6" ref="E23:K23">SUM(E24)</f>
        <v>300000</v>
      </c>
      <c r="F23" s="446">
        <f t="shared" si="6"/>
        <v>300000</v>
      </c>
      <c r="G23" s="446">
        <f t="shared" si="6"/>
        <v>0</v>
      </c>
      <c r="H23" s="446">
        <f t="shared" si="6"/>
        <v>0</v>
      </c>
      <c r="I23" s="446">
        <f t="shared" si="6"/>
        <v>0</v>
      </c>
      <c r="J23" s="446">
        <f t="shared" si="6"/>
        <v>0</v>
      </c>
      <c r="K23" s="446">
        <f t="shared" si="6"/>
        <v>300000</v>
      </c>
    </row>
    <row r="24" spans="1:11" ht="63.75" customHeight="1">
      <c r="A24" s="221"/>
      <c r="B24" s="205"/>
      <c r="C24" s="97" t="s">
        <v>58</v>
      </c>
      <c r="D24" s="99" t="s">
        <v>59</v>
      </c>
      <c r="E24" s="447">
        <f>F24+G24</f>
        <v>300000</v>
      </c>
      <c r="F24" s="447">
        <v>300000</v>
      </c>
      <c r="G24" s="447">
        <v>0</v>
      </c>
      <c r="H24" s="447">
        <v>0</v>
      </c>
      <c r="I24" s="447">
        <v>0</v>
      </c>
      <c r="J24" s="447">
        <v>0</v>
      </c>
      <c r="K24" s="447">
        <v>300000</v>
      </c>
    </row>
    <row r="25" spans="1:11" ht="23.25" customHeight="1">
      <c r="A25" s="228">
        <v>700</v>
      </c>
      <c r="B25" s="228"/>
      <c r="C25" s="211"/>
      <c r="D25" s="220" t="s">
        <v>272</v>
      </c>
      <c r="E25" s="445">
        <f>E26</f>
        <v>4035510</v>
      </c>
      <c r="F25" s="445">
        <f aca="true" t="shared" si="7" ref="F25:K25">SUM(F26)</f>
        <v>535510</v>
      </c>
      <c r="G25" s="445">
        <f t="shared" si="7"/>
        <v>3500000</v>
      </c>
      <c r="H25" s="445">
        <f t="shared" si="7"/>
        <v>3968510</v>
      </c>
      <c r="I25" s="445">
        <f t="shared" si="7"/>
        <v>67000</v>
      </c>
      <c r="J25" s="445">
        <f t="shared" si="7"/>
        <v>0</v>
      </c>
      <c r="K25" s="445">
        <f t="shared" si="7"/>
        <v>0</v>
      </c>
    </row>
    <row r="26" spans="1:11" ht="33" customHeight="1">
      <c r="A26" s="229"/>
      <c r="B26" s="227">
        <v>70005</v>
      </c>
      <c r="C26" s="213"/>
      <c r="D26" s="222" t="s">
        <v>648</v>
      </c>
      <c r="E26" s="446">
        <f aca="true" t="shared" si="8" ref="E26:K26">SUM(E27:E31)</f>
        <v>4035510</v>
      </c>
      <c r="F26" s="446">
        <f t="shared" si="8"/>
        <v>535510</v>
      </c>
      <c r="G26" s="446">
        <f t="shared" si="8"/>
        <v>3500000</v>
      </c>
      <c r="H26" s="446">
        <f t="shared" si="8"/>
        <v>3968510</v>
      </c>
      <c r="I26" s="446">
        <f t="shared" si="8"/>
        <v>67000</v>
      </c>
      <c r="J26" s="446">
        <f t="shared" si="8"/>
        <v>0</v>
      </c>
      <c r="K26" s="446">
        <f t="shared" si="8"/>
        <v>0</v>
      </c>
    </row>
    <row r="27" spans="1:11" ht="25.5">
      <c r="A27" s="229"/>
      <c r="B27" s="229"/>
      <c r="C27" s="97" t="s">
        <v>301</v>
      </c>
      <c r="D27" s="99" t="s">
        <v>631</v>
      </c>
      <c r="E27" s="447">
        <f>F27+G27</f>
        <v>510</v>
      </c>
      <c r="F27" s="447">
        <v>510</v>
      </c>
      <c r="G27" s="447">
        <v>0</v>
      </c>
      <c r="H27" s="447">
        <v>510</v>
      </c>
      <c r="I27" s="447">
        <v>0</v>
      </c>
      <c r="J27" s="447">
        <v>0</v>
      </c>
      <c r="K27" s="447">
        <v>0</v>
      </c>
    </row>
    <row r="28" spans="1:11" ht="89.25">
      <c r="A28" s="229"/>
      <c r="B28" s="229"/>
      <c r="C28" s="230" t="s">
        <v>303</v>
      </c>
      <c r="D28" s="231" t="s">
        <v>653</v>
      </c>
      <c r="E28" s="447">
        <f>F28+G28</f>
        <v>200000</v>
      </c>
      <c r="F28" s="447">
        <v>200000</v>
      </c>
      <c r="G28" s="447">
        <v>0</v>
      </c>
      <c r="H28" s="447">
        <v>200000</v>
      </c>
      <c r="I28" s="447">
        <v>0</v>
      </c>
      <c r="J28" s="447">
        <v>0</v>
      </c>
      <c r="K28" s="447">
        <v>0</v>
      </c>
    </row>
    <row r="29" spans="1:11" ht="51">
      <c r="A29" s="229"/>
      <c r="B29" s="229"/>
      <c r="C29" s="97" t="s">
        <v>437</v>
      </c>
      <c r="D29" s="232" t="s">
        <v>439</v>
      </c>
      <c r="E29" s="447">
        <f>F29+G29</f>
        <v>3500000</v>
      </c>
      <c r="F29" s="447">
        <v>0</v>
      </c>
      <c r="G29" s="447">
        <v>3500000</v>
      </c>
      <c r="H29" s="447">
        <v>3500000</v>
      </c>
      <c r="I29" s="447">
        <v>0</v>
      </c>
      <c r="J29" s="447">
        <v>0</v>
      </c>
      <c r="K29" s="447">
        <v>0</v>
      </c>
    </row>
    <row r="30" spans="1:11" ht="69.75" customHeight="1">
      <c r="A30" s="229"/>
      <c r="B30" s="229"/>
      <c r="C30" s="97" t="s">
        <v>232</v>
      </c>
      <c r="D30" s="98" t="s">
        <v>345</v>
      </c>
      <c r="E30" s="447">
        <f>F30+G30</f>
        <v>67000</v>
      </c>
      <c r="F30" s="451">
        <v>67000</v>
      </c>
      <c r="G30" s="451">
        <v>0</v>
      </c>
      <c r="H30" s="451">
        <v>0</v>
      </c>
      <c r="I30" s="451">
        <v>67000</v>
      </c>
      <c r="J30" s="451">
        <v>0</v>
      </c>
      <c r="K30" s="451">
        <v>0</v>
      </c>
    </row>
    <row r="31" spans="1:11" ht="61.5" customHeight="1">
      <c r="A31" s="229"/>
      <c r="B31" s="229"/>
      <c r="C31" s="233">
        <v>2360</v>
      </c>
      <c r="D31" s="234" t="s">
        <v>308</v>
      </c>
      <c r="E31" s="447">
        <f>F31+G31</f>
        <v>268000</v>
      </c>
      <c r="F31" s="452">
        <v>268000</v>
      </c>
      <c r="G31" s="451">
        <v>0</v>
      </c>
      <c r="H31" s="451">
        <v>268000</v>
      </c>
      <c r="I31" s="451">
        <v>0</v>
      </c>
      <c r="J31" s="451">
        <v>0</v>
      </c>
      <c r="K31" s="451">
        <v>0</v>
      </c>
    </row>
    <row r="32" spans="1:11" ht="22.5" customHeight="1">
      <c r="A32" s="211" t="s">
        <v>278</v>
      </c>
      <c r="B32" s="211"/>
      <c r="C32" s="211"/>
      <c r="D32" s="220" t="s">
        <v>279</v>
      </c>
      <c r="E32" s="448">
        <f aca="true" t="shared" si="9" ref="E32:K32">E33+E35+E38</f>
        <v>1640000</v>
      </c>
      <c r="F32" s="448">
        <f t="shared" si="9"/>
        <v>1640000</v>
      </c>
      <c r="G32" s="448">
        <f t="shared" si="9"/>
        <v>0</v>
      </c>
      <c r="H32" s="448">
        <f t="shared" si="9"/>
        <v>1023000</v>
      </c>
      <c r="I32" s="448">
        <f t="shared" si="9"/>
        <v>617000</v>
      </c>
      <c r="J32" s="448">
        <f t="shared" si="9"/>
        <v>0</v>
      </c>
      <c r="K32" s="448">
        <f t="shared" si="9"/>
        <v>0</v>
      </c>
    </row>
    <row r="33" spans="1:11" ht="25.5">
      <c r="A33" s="221"/>
      <c r="B33" s="213" t="s">
        <v>280</v>
      </c>
      <c r="C33" s="213"/>
      <c r="D33" s="222" t="s">
        <v>344</v>
      </c>
      <c r="E33" s="449">
        <f aca="true" t="shared" si="10" ref="E33:K33">SUM(E34)</f>
        <v>213000</v>
      </c>
      <c r="F33" s="449">
        <f t="shared" si="10"/>
        <v>213000</v>
      </c>
      <c r="G33" s="449">
        <f t="shared" si="10"/>
        <v>0</v>
      </c>
      <c r="H33" s="449">
        <f t="shared" si="10"/>
        <v>0</v>
      </c>
      <c r="I33" s="449">
        <f t="shared" si="10"/>
        <v>213000</v>
      </c>
      <c r="J33" s="449">
        <f t="shared" si="10"/>
        <v>0</v>
      </c>
      <c r="K33" s="449">
        <f t="shared" si="10"/>
        <v>0</v>
      </c>
    </row>
    <row r="34" spans="1:11" ht="66.75" customHeight="1">
      <c r="A34" s="221"/>
      <c r="B34" s="97"/>
      <c r="C34" s="97" t="s">
        <v>232</v>
      </c>
      <c r="D34" s="98" t="s">
        <v>345</v>
      </c>
      <c r="E34" s="447">
        <f>F34+G34</f>
        <v>213000</v>
      </c>
      <c r="F34" s="451">
        <v>213000</v>
      </c>
      <c r="G34" s="451">
        <v>0</v>
      </c>
      <c r="H34" s="451">
        <v>0</v>
      </c>
      <c r="I34" s="451">
        <v>213000</v>
      </c>
      <c r="J34" s="451">
        <v>0</v>
      </c>
      <c r="K34" s="451">
        <v>0</v>
      </c>
    </row>
    <row r="35" spans="1:11" ht="25.5">
      <c r="A35" s="221"/>
      <c r="B35" s="213" t="s">
        <v>282</v>
      </c>
      <c r="C35" s="213"/>
      <c r="D35" s="214" t="s">
        <v>649</v>
      </c>
      <c r="E35" s="449">
        <f aca="true" t="shared" si="11" ref="E35:K35">E36+E37</f>
        <v>1078000</v>
      </c>
      <c r="F35" s="449">
        <f t="shared" si="11"/>
        <v>1078000</v>
      </c>
      <c r="G35" s="449">
        <f t="shared" si="11"/>
        <v>0</v>
      </c>
      <c r="H35" s="449">
        <f t="shared" si="11"/>
        <v>1023000</v>
      </c>
      <c r="I35" s="449">
        <f t="shared" si="11"/>
        <v>55000</v>
      </c>
      <c r="J35" s="449">
        <f t="shared" si="11"/>
        <v>0</v>
      </c>
      <c r="K35" s="449">
        <f t="shared" si="11"/>
        <v>0</v>
      </c>
    </row>
    <row r="36" spans="1:11" ht="23.25" customHeight="1">
      <c r="A36" s="221"/>
      <c r="B36" s="235"/>
      <c r="C36" s="236" t="s">
        <v>210</v>
      </c>
      <c r="D36" s="231" t="s">
        <v>211</v>
      </c>
      <c r="E36" s="447">
        <f>F36+G36</f>
        <v>1023000</v>
      </c>
      <c r="F36" s="453">
        <v>1023000</v>
      </c>
      <c r="G36" s="453">
        <v>0</v>
      </c>
      <c r="H36" s="454">
        <v>1023000</v>
      </c>
      <c r="I36" s="454">
        <v>0</v>
      </c>
      <c r="J36" s="454">
        <v>0</v>
      </c>
      <c r="K36" s="454">
        <v>0</v>
      </c>
    </row>
    <row r="37" spans="1:11" ht="63.75">
      <c r="A37" s="221"/>
      <c r="B37" s="97"/>
      <c r="C37" s="97" t="s">
        <v>232</v>
      </c>
      <c r="D37" s="98" t="s">
        <v>345</v>
      </c>
      <c r="E37" s="447">
        <f>F37+G37</f>
        <v>55000</v>
      </c>
      <c r="F37" s="451">
        <v>55000</v>
      </c>
      <c r="G37" s="451">
        <v>0</v>
      </c>
      <c r="H37" s="451">
        <v>0</v>
      </c>
      <c r="I37" s="451">
        <v>55000</v>
      </c>
      <c r="J37" s="451">
        <v>0</v>
      </c>
      <c r="K37" s="451">
        <v>0</v>
      </c>
    </row>
    <row r="38" spans="1:11" ht="19.5" customHeight="1">
      <c r="A38" s="221"/>
      <c r="B38" s="213" t="s">
        <v>284</v>
      </c>
      <c r="C38" s="213"/>
      <c r="D38" s="214" t="s">
        <v>134</v>
      </c>
      <c r="E38" s="449">
        <f aca="true" t="shared" si="12" ref="E38:K38">SUM(E39)</f>
        <v>349000</v>
      </c>
      <c r="F38" s="449">
        <f t="shared" si="12"/>
        <v>349000</v>
      </c>
      <c r="G38" s="449">
        <f t="shared" si="12"/>
        <v>0</v>
      </c>
      <c r="H38" s="449">
        <f t="shared" si="12"/>
        <v>0</v>
      </c>
      <c r="I38" s="449">
        <f t="shared" si="12"/>
        <v>349000</v>
      </c>
      <c r="J38" s="449">
        <f t="shared" si="12"/>
        <v>0</v>
      </c>
      <c r="K38" s="449">
        <f t="shared" si="12"/>
        <v>0</v>
      </c>
    </row>
    <row r="39" spans="1:11" ht="63.75">
      <c r="A39" s="221"/>
      <c r="B39" s="97"/>
      <c r="C39" s="97" t="s">
        <v>232</v>
      </c>
      <c r="D39" s="98" t="s">
        <v>345</v>
      </c>
      <c r="E39" s="447">
        <f>F39+G39</f>
        <v>349000</v>
      </c>
      <c r="F39" s="451">
        <v>349000</v>
      </c>
      <c r="G39" s="451">
        <v>0</v>
      </c>
      <c r="H39" s="451">
        <v>0</v>
      </c>
      <c r="I39" s="451">
        <v>349000</v>
      </c>
      <c r="J39" s="451">
        <v>0</v>
      </c>
      <c r="K39" s="451">
        <v>0</v>
      </c>
    </row>
    <row r="40" spans="1:11" ht="21.75" customHeight="1">
      <c r="A40" s="211" t="s">
        <v>291</v>
      </c>
      <c r="B40" s="211"/>
      <c r="C40" s="211"/>
      <c r="D40" s="220" t="s">
        <v>292</v>
      </c>
      <c r="E40" s="448">
        <f aca="true" t="shared" si="13" ref="E40:K40">E41+E44+E50</f>
        <v>404994</v>
      </c>
      <c r="F40" s="448">
        <f t="shared" si="13"/>
        <v>404994</v>
      </c>
      <c r="G40" s="448">
        <f t="shared" si="13"/>
        <v>0</v>
      </c>
      <c r="H40" s="448">
        <f t="shared" si="13"/>
        <v>105194</v>
      </c>
      <c r="I40" s="448">
        <f t="shared" si="13"/>
        <v>296800</v>
      </c>
      <c r="J40" s="448">
        <f t="shared" si="13"/>
        <v>3000</v>
      </c>
      <c r="K40" s="448">
        <f t="shared" si="13"/>
        <v>0</v>
      </c>
    </row>
    <row r="41" spans="1:11" ht="12.75">
      <c r="A41" s="221"/>
      <c r="B41" s="213" t="s">
        <v>293</v>
      </c>
      <c r="C41" s="213"/>
      <c r="D41" s="222" t="s">
        <v>294</v>
      </c>
      <c r="E41" s="449">
        <f aca="true" t="shared" si="14" ref="E41:K41">SUM(E42:E43)</f>
        <v>259300</v>
      </c>
      <c r="F41" s="449">
        <f t="shared" si="14"/>
        <v>259300</v>
      </c>
      <c r="G41" s="449">
        <f t="shared" si="14"/>
        <v>0</v>
      </c>
      <c r="H41" s="449">
        <f t="shared" si="14"/>
        <v>3500</v>
      </c>
      <c r="I41" s="449">
        <f t="shared" si="14"/>
        <v>255800</v>
      </c>
      <c r="J41" s="449">
        <f t="shared" si="14"/>
        <v>0</v>
      </c>
      <c r="K41" s="449">
        <f t="shared" si="14"/>
        <v>0</v>
      </c>
    </row>
    <row r="42" spans="1:11" ht="22.5" customHeight="1">
      <c r="A42" s="221"/>
      <c r="B42" s="213"/>
      <c r="C42" s="230" t="s">
        <v>204</v>
      </c>
      <c r="D42" s="237" t="s">
        <v>205</v>
      </c>
      <c r="E42" s="447">
        <f>F42+G42</f>
        <v>3500</v>
      </c>
      <c r="F42" s="451">
        <v>3500</v>
      </c>
      <c r="G42" s="451">
        <v>0</v>
      </c>
      <c r="H42" s="451">
        <v>3500</v>
      </c>
      <c r="I42" s="451">
        <v>0</v>
      </c>
      <c r="J42" s="451">
        <v>0</v>
      </c>
      <c r="K42" s="451">
        <v>0</v>
      </c>
    </row>
    <row r="43" spans="1:11" ht="63.75">
      <c r="A43" s="221"/>
      <c r="B43" s="97"/>
      <c r="C43" s="97" t="s">
        <v>232</v>
      </c>
      <c r="D43" s="98" t="s">
        <v>345</v>
      </c>
      <c r="E43" s="447">
        <f>F43+G43</f>
        <v>255800</v>
      </c>
      <c r="F43" s="451">
        <v>255800</v>
      </c>
      <c r="G43" s="451">
        <v>0</v>
      </c>
      <c r="H43" s="451">
        <v>0</v>
      </c>
      <c r="I43" s="451">
        <v>255800</v>
      </c>
      <c r="J43" s="451">
        <v>0</v>
      </c>
      <c r="K43" s="451">
        <v>0</v>
      </c>
    </row>
    <row r="44" spans="1:11" ht="20.25" customHeight="1">
      <c r="A44" s="221"/>
      <c r="B44" s="213" t="s">
        <v>297</v>
      </c>
      <c r="C44" s="213"/>
      <c r="D44" s="222" t="s">
        <v>298</v>
      </c>
      <c r="E44" s="449">
        <f aca="true" t="shared" si="15" ref="E44:K44">SUM(E45:E49)</f>
        <v>101694</v>
      </c>
      <c r="F44" s="449">
        <f t="shared" si="15"/>
        <v>101694</v>
      </c>
      <c r="G44" s="449">
        <f t="shared" si="15"/>
        <v>0</v>
      </c>
      <c r="H44" s="449">
        <f t="shared" si="15"/>
        <v>101694</v>
      </c>
      <c r="I44" s="449">
        <f t="shared" si="15"/>
        <v>0</v>
      </c>
      <c r="J44" s="449">
        <f t="shared" si="15"/>
        <v>0</v>
      </c>
      <c r="K44" s="449">
        <f t="shared" si="15"/>
        <v>0</v>
      </c>
    </row>
    <row r="45" spans="1:11" ht="18.75" customHeight="1">
      <c r="A45" s="221"/>
      <c r="B45" s="171"/>
      <c r="C45" s="97" t="s">
        <v>202</v>
      </c>
      <c r="D45" s="99" t="s">
        <v>433</v>
      </c>
      <c r="E45" s="447">
        <f>F45+G45</f>
        <v>2000</v>
      </c>
      <c r="F45" s="451">
        <v>2000</v>
      </c>
      <c r="G45" s="451">
        <v>0</v>
      </c>
      <c r="H45" s="454">
        <v>2000</v>
      </c>
      <c r="I45" s="454">
        <v>0</v>
      </c>
      <c r="J45" s="454">
        <v>0</v>
      </c>
      <c r="K45" s="454">
        <v>0</v>
      </c>
    </row>
    <row r="46" spans="1:11" ht="78.75" customHeight="1">
      <c r="A46" s="221"/>
      <c r="B46" s="171"/>
      <c r="C46" s="97" t="s">
        <v>303</v>
      </c>
      <c r="D46" s="231" t="s">
        <v>653</v>
      </c>
      <c r="E46" s="447">
        <f>F46+G46</f>
        <v>1200</v>
      </c>
      <c r="F46" s="451">
        <v>1200</v>
      </c>
      <c r="G46" s="451">
        <v>0</v>
      </c>
      <c r="H46" s="454">
        <v>1200</v>
      </c>
      <c r="I46" s="454">
        <v>0</v>
      </c>
      <c r="J46" s="454">
        <v>0</v>
      </c>
      <c r="K46" s="454">
        <v>0</v>
      </c>
    </row>
    <row r="47" spans="1:11" ht="22.5" customHeight="1">
      <c r="A47" s="221"/>
      <c r="B47" s="171"/>
      <c r="C47" s="97" t="s">
        <v>210</v>
      </c>
      <c r="D47" s="99" t="s">
        <v>211</v>
      </c>
      <c r="E47" s="447">
        <f>F47+G47</f>
        <v>25000</v>
      </c>
      <c r="F47" s="451">
        <v>25000</v>
      </c>
      <c r="G47" s="451">
        <v>0</v>
      </c>
      <c r="H47" s="454">
        <v>25000</v>
      </c>
      <c r="I47" s="454">
        <v>0</v>
      </c>
      <c r="J47" s="454">
        <v>0</v>
      </c>
      <c r="K47" s="454">
        <v>0</v>
      </c>
    </row>
    <row r="48" spans="1:11" ht="23.25" customHeight="1">
      <c r="A48" s="221"/>
      <c r="B48" s="171"/>
      <c r="C48" s="97" t="s">
        <v>204</v>
      </c>
      <c r="D48" s="100" t="s">
        <v>205</v>
      </c>
      <c r="E48" s="447">
        <f>F48+G48</f>
        <v>8000</v>
      </c>
      <c r="F48" s="451">
        <v>8000</v>
      </c>
      <c r="G48" s="451">
        <v>0</v>
      </c>
      <c r="H48" s="454">
        <v>8000</v>
      </c>
      <c r="I48" s="454">
        <v>0</v>
      </c>
      <c r="J48" s="454">
        <v>0</v>
      </c>
      <c r="K48" s="454">
        <v>0</v>
      </c>
    </row>
    <row r="49" spans="1:11" ht="20.25" customHeight="1">
      <c r="A49" s="221"/>
      <c r="B49" s="171"/>
      <c r="C49" s="97" t="s">
        <v>305</v>
      </c>
      <c r="D49" s="99" t="s">
        <v>306</v>
      </c>
      <c r="E49" s="447">
        <f>F49+G49</f>
        <v>65494</v>
      </c>
      <c r="F49" s="451">
        <v>65494</v>
      </c>
      <c r="G49" s="451">
        <v>0</v>
      </c>
      <c r="H49" s="454">
        <v>65494</v>
      </c>
      <c r="I49" s="454">
        <v>0</v>
      </c>
      <c r="J49" s="454">
        <v>0</v>
      </c>
      <c r="K49" s="454">
        <v>0</v>
      </c>
    </row>
    <row r="50" spans="1:11" ht="20.25" customHeight="1">
      <c r="A50" s="221"/>
      <c r="B50" s="213" t="s">
        <v>315</v>
      </c>
      <c r="C50" s="213"/>
      <c r="D50" s="222" t="s">
        <v>391</v>
      </c>
      <c r="E50" s="449">
        <f aca="true" t="shared" si="16" ref="E50:K50">SUM(E51:E52)</f>
        <v>44000</v>
      </c>
      <c r="F50" s="449">
        <f t="shared" si="16"/>
        <v>44000</v>
      </c>
      <c r="G50" s="449">
        <f t="shared" si="16"/>
        <v>0</v>
      </c>
      <c r="H50" s="449">
        <f t="shared" si="16"/>
        <v>0</v>
      </c>
      <c r="I50" s="449">
        <f t="shared" si="16"/>
        <v>41000</v>
      </c>
      <c r="J50" s="449">
        <f t="shared" si="16"/>
        <v>3000</v>
      </c>
      <c r="K50" s="449">
        <f t="shared" si="16"/>
        <v>0</v>
      </c>
    </row>
    <row r="51" spans="1:11" ht="63.75">
      <c r="A51" s="221"/>
      <c r="B51" s="171"/>
      <c r="C51" s="97" t="s">
        <v>232</v>
      </c>
      <c r="D51" s="98" t="s">
        <v>345</v>
      </c>
      <c r="E51" s="447">
        <f>F51+G51</f>
        <v>41000</v>
      </c>
      <c r="F51" s="451">
        <v>41000</v>
      </c>
      <c r="G51" s="451">
        <v>0</v>
      </c>
      <c r="H51" s="451">
        <v>0</v>
      </c>
      <c r="I51" s="454">
        <v>41000</v>
      </c>
      <c r="J51" s="451">
        <v>0</v>
      </c>
      <c r="K51" s="451">
        <v>0</v>
      </c>
    </row>
    <row r="52" spans="1:11" ht="63.75">
      <c r="A52" s="221"/>
      <c r="B52" s="171"/>
      <c r="C52" s="97" t="s">
        <v>316</v>
      </c>
      <c r="D52" s="98" t="s">
        <v>317</v>
      </c>
      <c r="E52" s="447">
        <f>F52+G52</f>
        <v>3000</v>
      </c>
      <c r="F52" s="451">
        <v>3000</v>
      </c>
      <c r="G52" s="451">
        <v>0</v>
      </c>
      <c r="H52" s="451">
        <v>0</v>
      </c>
      <c r="I52" s="454">
        <v>0</v>
      </c>
      <c r="J52" s="451">
        <v>3000</v>
      </c>
      <c r="K52" s="451">
        <v>0</v>
      </c>
    </row>
    <row r="53" spans="1:11" ht="25.5">
      <c r="A53" s="211" t="s">
        <v>319</v>
      </c>
      <c r="B53" s="211"/>
      <c r="C53" s="211"/>
      <c r="D53" s="220" t="s">
        <v>431</v>
      </c>
      <c r="E53" s="448">
        <f aca="true" t="shared" si="17" ref="E53:K53">E54</f>
        <v>5517000</v>
      </c>
      <c r="F53" s="448">
        <f t="shared" si="17"/>
        <v>5517000</v>
      </c>
      <c r="G53" s="448">
        <f t="shared" si="17"/>
        <v>0</v>
      </c>
      <c r="H53" s="448">
        <f t="shared" si="17"/>
        <v>10000</v>
      </c>
      <c r="I53" s="448">
        <f t="shared" si="17"/>
        <v>5507000</v>
      </c>
      <c r="J53" s="448">
        <f t="shared" si="17"/>
        <v>0</v>
      </c>
      <c r="K53" s="448">
        <f t="shared" si="17"/>
        <v>0</v>
      </c>
    </row>
    <row r="54" spans="1:11" ht="25.5">
      <c r="A54" s="221"/>
      <c r="B54" s="213" t="s">
        <v>321</v>
      </c>
      <c r="C54" s="213"/>
      <c r="D54" s="222" t="s">
        <v>135</v>
      </c>
      <c r="E54" s="449">
        <f aca="true" t="shared" si="18" ref="E54:K54">E55+E56</f>
        <v>5517000</v>
      </c>
      <c r="F54" s="449">
        <f t="shared" si="18"/>
        <v>5517000</v>
      </c>
      <c r="G54" s="449">
        <f t="shared" si="18"/>
        <v>0</v>
      </c>
      <c r="H54" s="449">
        <f t="shared" si="18"/>
        <v>10000</v>
      </c>
      <c r="I54" s="449">
        <f t="shared" si="18"/>
        <v>5507000</v>
      </c>
      <c r="J54" s="449">
        <f t="shared" si="18"/>
        <v>0</v>
      </c>
      <c r="K54" s="449">
        <f t="shared" si="18"/>
        <v>0</v>
      </c>
    </row>
    <row r="55" spans="1:11" ht="21" customHeight="1">
      <c r="A55" s="221"/>
      <c r="B55" s="171"/>
      <c r="C55" s="97" t="s">
        <v>204</v>
      </c>
      <c r="D55" s="238" t="s">
        <v>205</v>
      </c>
      <c r="E55" s="447">
        <f>F55+G55</f>
        <v>10000</v>
      </c>
      <c r="F55" s="451">
        <v>10000</v>
      </c>
      <c r="G55" s="451">
        <v>0</v>
      </c>
      <c r="H55" s="454">
        <v>10000</v>
      </c>
      <c r="I55" s="454">
        <v>0</v>
      </c>
      <c r="J55" s="454">
        <v>0</v>
      </c>
      <c r="K55" s="454">
        <v>0</v>
      </c>
    </row>
    <row r="56" spans="1:11" ht="63.75">
      <c r="A56" s="221"/>
      <c r="B56" s="171"/>
      <c r="C56" s="97" t="s">
        <v>232</v>
      </c>
      <c r="D56" s="98" t="s">
        <v>345</v>
      </c>
      <c r="E56" s="447">
        <f>F56+G56</f>
        <v>5507000</v>
      </c>
      <c r="F56" s="451">
        <v>5507000</v>
      </c>
      <c r="G56" s="451">
        <v>0</v>
      </c>
      <c r="H56" s="451">
        <v>0</v>
      </c>
      <c r="I56" s="454">
        <v>5507000</v>
      </c>
      <c r="J56" s="451">
        <v>0</v>
      </c>
      <c r="K56" s="451">
        <v>0</v>
      </c>
    </row>
    <row r="57" spans="1:11" ht="74.25" customHeight="1">
      <c r="A57" s="211" t="s">
        <v>16</v>
      </c>
      <c r="B57" s="211"/>
      <c r="C57" s="211"/>
      <c r="D57" s="220" t="s">
        <v>17</v>
      </c>
      <c r="E57" s="448">
        <f aca="true" t="shared" si="19" ref="E57:K57">E58+E64</f>
        <v>18143039</v>
      </c>
      <c r="F57" s="448">
        <f t="shared" si="19"/>
        <v>18143039</v>
      </c>
      <c r="G57" s="448">
        <f t="shared" si="19"/>
        <v>0</v>
      </c>
      <c r="H57" s="448">
        <f t="shared" si="19"/>
        <v>18143039</v>
      </c>
      <c r="I57" s="448">
        <f t="shared" si="19"/>
        <v>0</v>
      </c>
      <c r="J57" s="448">
        <f t="shared" si="19"/>
        <v>0</v>
      </c>
      <c r="K57" s="448">
        <f t="shared" si="19"/>
        <v>0</v>
      </c>
    </row>
    <row r="58" spans="1:11" ht="50.25" customHeight="1">
      <c r="A58" s="221"/>
      <c r="B58" s="213" t="s">
        <v>193</v>
      </c>
      <c r="C58" s="213"/>
      <c r="D58" s="222" t="s">
        <v>194</v>
      </c>
      <c r="E58" s="449">
        <f>SUM(E59:E63)</f>
        <v>3602150</v>
      </c>
      <c r="F58" s="449">
        <f>SUM(F59:F63)</f>
        <v>3602150</v>
      </c>
      <c r="G58" s="449">
        <f>G59+G60+G62</f>
        <v>0</v>
      </c>
      <c r="H58" s="449">
        <f>SUM(H59:H63)</f>
        <v>3602150</v>
      </c>
      <c r="I58" s="449">
        <f>SUM(I59:I63)</f>
        <v>0</v>
      </c>
      <c r="J58" s="449">
        <f>SUM(J59:J63)</f>
        <v>0</v>
      </c>
      <c r="K58" s="449">
        <f>SUM(K59:K63)</f>
        <v>0</v>
      </c>
    </row>
    <row r="59" spans="1:11" ht="20.25" customHeight="1">
      <c r="A59" s="221"/>
      <c r="B59" s="171"/>
      <c r="C59" s="97" t="s">
        <v>299</v>
      </c>
      <c r="D59" s="99" t="s">
        <v>300</v>
      </c>
      <c r="E59" s="447">
        <f>F59+G59</f>
        <v>2200000</v>
      </c>
      <c r="F59" s="451">
        <v>2200000</v>
      </c>
      <c r="G59" s="451">
        <v>0</v>
      </c>
      <c r="H59" s="454">
        <v>2200000</v>
      </c>
      <c r="I59" s="454">
        <v>0</v>
      </c>
      <c r="J59" s="454">
        <v>0</v>
      </c>
      <c r="K59" s="454">
        <v>0</v>
      </c>
    </row>
    <row r="60" spans="1:11" ht="51">
      <c r="A60" s="221"/>
      <c r="B60" s="171"/>
      <c r="C60" s="97" t="s">
        <v>382</v>
      </c>
      <c r="D60" s="99" t="s">
        <v>432</v>
      </c>
      <c r="E60" s="447">
        <f>F60+G60</f>
        <v>1350150</v>
      </c>
      <c r="F60" s="451">
        <v>1350150</v>
      </c>
      <c r="G60" s="447">
        <v>0</v>
      </c>
      <c r="H60" s="454">
        <v>1350150</v>
      </c>
      <c r="I60" s="454">
        <v>0</v>
      </c>
      <c r="J60" s="454">
        <v>0</v>
      </c>
      <c r="K60" s="454">
        <v>0</v>
      </c>
    </row>
    <row r="61" spans="1:11" ht="34.5" customHeight="1">
      <c r="A61" s="221"/>
      <c r="B61" s="171"/>
      <c r="C61" s="97" t="s">
        <v>247</v>
      </c>
      <c r="D61" s="99" t="s">
        <v>187</v>
      </c>
      <c r="E61" s="447">
        <f>F61+G61</f>
        <v>30000</v>
      </c>
      <c r="F61" s="451">
        <v>30000</v>
      </c>
      <c r="G61" s="447">
        <v>0</v>
      </c>
      <c r="H61" s="454">
        <v>30000</v>
      </c>
      <c r="I61" s="454">
        <v>0</v>
      </c>
      <c r="J61" s="454">
        <v>0</v>
      </c>
      <c r="K61" s="454">
        <v>0</v>
      </c>
    </row>
    <row r="62" spans="1:11" ht="24.75" customHeight="1">
      <c r="A62" s="221"/>
      <c r="B62" s="171"/>
      <c r="C62" s="97" t="s">
        <v>383</v>
      </c>
      <c r="D62" s="99" t="s">
        <v>384</v>
      </c>
      <c r="E62" s="447">
        <f>F62+G62</f>
        <v>20000</v>
      </c>
      <c r="F62" s="451">
        <v>20000</v>
      </c>
      <c r="G62" s="447">
        <v>0</v>
      </c>
      <c r="H62" s="454">
        <v>20000</v>
      </c>
      <c r="I62" s="454">
        <v>0</v>
      </c>
      <c r="J62" s="454">
        <v>0</v>
      </c>
      <c r="K62" s="454">
        <v>0</v>
      </c>
    </row>
    <row r="63" spans="1:11" ht="30" customHeight="1">
      <c r="A63" s="221"/>
      <c r="B63" s="171"/>
      <c r="C63" s="97" t="s">
        <v>448</v>
      </c>
      <c r="D63" s="99" t="s">
        <v>449</v>
      </c>
      <c r="E63" s="447">
        <f>F63+G63</f>
        <v>2000</v>
      </c>
      <c r="F63" s="451">
        <v>2000</v>
      </c>
      <c r="G63" s="447">
        <v>0</v>
      </c>
      <c r="H63" s="454">
        <v>2000</v>
      </c>
      <c r="I63" s="454">
        <v>0</v>
      </c>
      <c r="J63" s="454">
        <v>0</v>
      </c>
      <c r="K63" s="454">
        <v>0</v>
      </c>
    </row>
    <row r="64" spans="1:11" ht="28.5" customHeight="1">
      <c r="A64" s="221"/>
      <c r="B64" s="213" t="s">
        <v>18</v>
      </c>
      <c r="C64" s="213"/>
      <c r="D64" s="222" t="s">
        <v>184</v>
      </c>
      <c r="E64" s="449">
        <f>SUM(E65:E66)</f>
        <v>14540889</v>
      </c>
      <c r="F64" s="449">
        <f>SUM(F65:F66)</f>
        <v>14540889</v>
      </c>
      <c r="G64" s="449">
        <f>G65+G66</f>
        <v>0</v>
      </c>
      <c r="H64" s="449">
        <f>H65+H66</f>
        <v>14540889</v>
      </c>
      <c r="I64" s="449">
        <f>I65+I66</f>
        <v>0</v>
      </c>
      <c r="J64" s="449">
        <f>J65+J66</f>
        <v>0</v>
      </c>
      <c r="K64" s="449">
        <f>K65+K66</f>
        <v>0</v>
      </c>
    </row>
    <row r="65" spans="1:11" ht="17.25" customHeight="1">
      <c r="A65" s="221"/>
      <c r="B65" s="221"/>
      <c r="C65" s="97" t="s">
        <v>19</v>
      </c>
      <c r="D65" s="99" t="s">
        <v>20</v>
      </c>
      <c r="E65" s="447">
        <f>F65+G65</f>
        <v>14060889</v>
      </c>
      <c r="F65" s="451">
        <v>14060889</v>
      </c>
      <c r="G65" s="451">
        <v>0</v>
      </c>
      <c r="H65" s="454">
        <v>14060889</v>
      </c>
      <c r="I65" s="454">
        <v>0</v>
      </c>
      <c r="J65" s="454">
        <v>0</v>
      </c>
      <c r="K65" s="454">
        <v>0</v>
      </c>
    </row>
    <row r="66" spans="1:11" ht="18" customHeight="1">
      <c r="A66" s="221"/>
      <c r="B66" s="221"/>
      <c r="C66" s="97" t="s">
        <v>21</v>
      </c>
      <c r="D66" s="99" t="s">
        <v>195</v>
      </c>
      <c r="E66" s="447">
        <f>F66+G66</f>
        <v>480000</v>
      </c>
      <c r="F66" s="451">
        <v>480000</v>
      </c>
      <c r="G66" s="451">
        <v>0</v>
      </c>
      <c r="H66" s="454">
        <v>480000</v>
      </c>
      <c r="I66" s="454">
        <v>0</v>
      </c>
      <c r="J66" s="454">
        <v>0</v>
      </c>
      <c r="K66" s="454">
        <v>0</v>
      </c>
    </row>
    <row r="67" spans="1:11" ht="21" customHeight="1">
      <c r="A67" s="211" t="s">
        <v>26</v>
      </c>
      <c r="B67" s="211"/>
      <c r="C67" s="211"/>
      <c r="D67" s="220" t="s">
        <v>27</v>
      </c>
      <c r="E67" s="448">
        <f aca="true" t="shared" si="20" ref="E67:K67">E68+E70+E72</f>
        <v>54663647</v>
      </c>
      <c r="F67" s="448">
        <f t="shared" si="20"/>
        <v>54663647</v>
      </c>
      <c r="G67" s="448">
        <f t="shared" si="20"/>
        <v>0</v>
      </c>
      <c r="H67" s="448">
        <f t="shared" si="20"/>
        <v>54663647</v>
      </c>
      <c r="I67" s="448">
        <f t="shared" si="20"/>
        <v>0</v>
      </c>
      <c r="J67" s="448">
        <f t="shared" si="20"/>
        <v>0</v>
      </c>
      <c r="K67" s="448">
        <f t="shared" si="20"/>
        <v>0</v>
      </c>
    </row>
    <row r="68" spans="1:11" ht="38.25">
      <c r="A68" s="221"/>
      <c r="B68" s="213" t="s">
        <v>28</v>
      </c>
      <c r="C68" s="213"/>
      <c r="D68" s="222" t="s">
        <v>177</v>
      </c>
      <c r="E68" s="449">
        <f aca="true" t="shared" si="21" ref="E68:K68">E69</f>
        <v>42206246</v>
      </c>
      <c r="F68" s="449">
        <f t="shared" si="21"/>
        <v>42206246</v>
      </c>
      <c r="G68" s="449">
        <f t="shared" si="21"/>
        <v>0</v>
      </c>
      <c r="H68" s="449">
        <f t="shared" si="21"/>
        <v>42206246</v>
      </c>
      <c r="I68" s="449">
        <f t="shared" si="21"/>
        <v>0</v>
      </c>
      <c r="J68" s="449">
        <f t="shared" si="21"/>
        <v>0</v>
      </c>
      <c r="K68" s="449">
        <f t="shared" si="21"/>
        <v>0</v>
      </c>
    </row>
    <row r="69" spans="1:11" ht="19.5" customHeight="1">
      <c r="A69" s="221"/>
      <c r="B69" s="97"/>
      <c r="C69" s="97" t="s">
        <v>29</v>
      </c>
      <c r="D69" s="99" t="s">
        <v>30</v>
      </c>
      <c r="E69" s="447">
        <f>F69+G69</f>
        <v>42206246</v>
      </c>
      <c r="F69" s="451">
        <v>42206246</v>
      </c>
      <c r="G69" s="451">
        <v>0</v>
      </c>
      <c r="H69" s="454">
        <v>42206246</v>
      </c>
      <c r="I69" s="454">
        <v>0</v>
      </c>
      <c r="J69" s="454">
        <v>0</v>
      </c>
      <c r="K69" s="454">
        <v>0</v>
      </c>
    </row>
    <row r="70" spans="1:11" ht="25.5">
      <c r="A70" s="221"/>
      <c r="B70" s="213" t="s">
        <v>31</v>
      </c>
      <c r="C70" s="213"/>
      <c r="D70" s="222" t="s">
        <v>32</v>
      </c>
      <c r="E70" s="449">
        <f aca="true" t="shared" si="22" ref="E70:K70">SUM(E71)</f>
        <v>8703998</v>
      </c>
      <c r="F70" s="449">
        <f t="shared" si="22"/>
        <v>8703998</v>
      </c>
      <c r="G70" s="449">
        <f t="shared" si="22"/>
        <v>0</v>
      </c>
      <c r="H70" s="449">
        <f t="shared" si="22"/>
        <v>8703998</v>
      </c>
      <c r="I70" s="449">
        <f t="shared" si="22"/>
        <v>0</v>
      </c>
      <c r="J70" s="449">
        <f t="shared" si="22"/>
        <v>0</v>
      </c>
      <c r="K70" s="449">
        <f t="shared" si="22"/>
        <v>0</v>
      </c>
    </row>
    <row r="71" spans="1:11" ht="19.5" customHeight="1">
      <c r="A71" s="221"/>
      <c r="B71" s="97"/>
      <c r="C71" s="97" t="s">
        <v>29</v>
      </c>
      <c r="D71" s="99" t="s">
        <v>30</v>
      </c>
      <c r="E71" s="447">
        <f>F71+G71</f>
        <v>8703998</v>
      </c>
      <c r="F71" s="451">
        <v>8703998</v>
      </c>
      <c r="G71" s="451">
        <v>0</v>
      </c>
      <c r="H71" s="454">
        <v>8703998</v>
      </c>
      <c r="I71" s="454">
        <v>0</v>
      </c>
      <c r="J71" s="454">
        <v>0</v>
      </c>
      <c r="K71" s="454">
        <v>0</v>
      </c>
    </row>
    <row r="72" spans="1:11" ht="25.5">
      <c r="A72" s="221"/>
      <c r="B72" s="213" t="s">
        <v>36</v>
      </c>
      <c r="C72" s="213"/>
      <c r="D72" s="222" t="s">
        <v>37</v>
      </c>
      <c r="E72" s="449">
        <f aca="true" t="shared" si="23" ref="E72:K72">SUM(E73)</f>
        <v>3753403</v>
      </c>
      <c r="F72" s="449">
        <f t="shared" si="23"/>
        <v>3753403</v>
      </c>
      <c r="G72" s="449">
        <f t="shared" si="23"/>
        <v>0</v>
      </c>
      <c r="H72" s="449">
        <f t="shared" si="23"/>
        <v>3753403</v>
      </c>
      <c r="I72" s="449">
        <f t="shared" si="23"/>
        <v>0</v>
      </c>
      <c r="J72" s="449">
        <f t="shared" si="23"/>
        <v>0</v>
      </c>
      <c r="K72" s="449">
        <f t="shared" si="23"/>
        <v>0</v>
      </c>
    </row>
    <row r="73" spans="1:11" ht="20.25" customHeight="1">
      <c r="A73" s="221"/>
      <c r="B73" s="97"/>
      <c r="C73" s="97" t="s">
        <v>29</v>
      </c>
      <c r="D73" s="99" t="s">
        <v>30</v>
      </c>
      <c r="E73" s="447">
        <f>F73+G73</f>
        <v>3753403</v>
      </c>
      <c r="F73" s="451">
        <v>3753403</v>
      </c>
      <c r="G73" s="451">
        <v>0</v>
      </c>
      <c r="H73" s="454">
        <v>3753403</v>
      </c>
      <c r="I73" s="454">
        <v>0</v>
      </c>
      <c r="J73" s="454">
        <v>0</v>
      </c>
      <c r="K73" s="454">
        <v>0</v>
      </c>
    </row>
    <row r="74" spans="1:11" ht="23.25" customHeight="1">
      <c r="A74" s="228">
        <v>801</v>
      </c>
      <c r="B74" s="228"/>
      <c r="C74" s="211"/>
      <c r="D74" s="216" t="s">
        <v>39</v>
      </c>
      <c r="E74" s="445">
        <f aca="true" t="shared" si="24" ref="E74:K74">E75+E80+E85+E91+E94</f>
        <v>699060</v>
      </c>
      <c r="F74" s="445">
        <f t="shared" si="24"/>
        <v>699060</v>
      </c>
      <c r="G74" s="445">
        <f t="shared" si="24"/>
        <v>0</v>
      </c>
      <c r="H74" s="445">
        <f t="shared" si="24"/>
        <v>639060</v>
      </c>
      <c r="I74" s="445">
        <f t="shared" si="24"/>
        <v>0</v>
      </c>
      <c r="J74" s="445">
        <f t="shared" si="24"/>
        <v>0</v>
      </c>
      <c r="K74" s="445">
        <f t="shared" si="24"/>
        <v>60000</v>
      </c>
    </row>
    <row r="75" spans="1:11" ht="22.5" customHeight="1">
      <c r="A75" s="229"/>
      <c r="B75" s="227">
        <v>80102</v>
      </c>
      <c r="C75" s="213"/>
      <c r="D75" s="219" t="s">
        <v>41</v>
      </c>
      <c r="E75" s="446">
        <f aca="true" t="shared" si="25" ref="E75:K75">SUM(E76:E79)</f>
        <v>34300</v>
      </c>
      <c r="F75" s="446">
        <f t="shared" si="25"/>
        <v>34300</v>
      </c>
      <c r="G75" s="446">
        <f t="shared" si="25"/>
        <v>0</v>
      </c>
      <c r="H75" s="446">
        <f t="shared" si="25"/>
        <v>34300</v>
      </c>
      <c r="I75" s="446">
        <f t="shared" si="25"/>
        <v>0</v>
      </c>
      <c r="J75" s="446">
        <f t="shared" si="25"/>
        <v>0</v>
      </c>
      <c r="K75" s="446">
        <f t="shared" si="25"/>
        <v>0</v>
      </c>
    </row>
    <row r="76" spans="1:11" ht="19.5" customHeight="1">
      <c r="A76" s="229"/>
      <c r="B76" s="227"/>
      <c r="C76" s="97" t="s">
        <v>202</v>
      </c>
      <c r="D76" s="99" t="s">
        <v>433</v>
      </c>
      <c r="E76" s="447">
        <f>F76+G76</f>
        <v>100</v>
      </c>
      <c r="F76" s="447">
        <v>100</v>
      </c>
      <c r="G76" s="447">
        <v>0</v>
      </c>
      <c r="H76" s="454">
        <v>100</v>
      </c>
      <c r="I76" s="454">
        <v>0</v>
      </c>
      <c r="J76" s="454">
        <v>0</v>
      </c>
      <c r="K76" s="454">
        <v>0</v>
      </c>
    </row>
    <row r="77" spans="1:11" ht="76.5" customHeight="1">
      <c r="A77" s="229"/>
      <c r="B77" s="171"/>
      <c r="C77" s="97" t="s">
        <v>303</v>
      </c>
      <c r="D77" s="231" t="s">
        <v>653</v>
      </c>
      <c r="E77" s="447">
        <f>F77+G77</f>
        <v>30000</v>
      </c>
      <c r="F77" s="447">
        <v>30000</v>
      </c>
      <c r="G77" s="447">
        <v>0</v>
      </c>
      <c r="H77" s="454">
        <v>30000</v>
      </c>
      <c r="I77" s="454">
        <v>0</v>
      </c>
      <c r="J77" s="454">
        <v>0</v>
      </c>
      <c r="K77" s="454">
        <v>0</v>
      </c>
    </row>
    <row r="78" spans="1:11" ht="19.5" customHeight="1">
      <c r="A78" s="229"/>
      <c r="B78" s="171"/>
      <c r="C78" s="97" t="s">
        <v>204</v>
      </c>
      <c r="D78" s="100" t="s">
        <v>205</v>
      </c>
      <c r="E78" s="447">
        <f>F78+G78</f>
        <v>1200</v>
      </c>
      <c r="F78" s="447">
        <v>1200</v>
      </c>
      <c r="G78" s="447">
        <v>0</v>
      </c>
      <c r="H78" s="454">
        <v>1200</v>
      </c>
      <c r="I78" s="454">
        <v>0</v>
      </c>
      <c r="J78" s="454">
        <v>0</v>
      </c>
      <c r="K78" s="454">
        <v>0</v>
      </c>
    </row>
    <row r="79" spans="1:11" ht="15.75" customHeight="1">
      <c r="A79" s="229"/>
      <c r="B79" s="171"/>
      <c r="C79" s="97" t="s">
        <v>305</v>
      </c>
      <c r="D79" s="99" t="s">
        <v>306</v>
      </c>
      <c r="E79" s="447">
        <f>F79+G79</f>
        <v>3000</v>
      </c>
      <c r="F79" s="447">
        <v>3000</v>
      </c>
      <c r="G79" s="447">
        <v>0</v>
      </c>
      <c r="H79" s="454">
        <v>3000</v>
      </c>
      <c r="I79" s="454">
        <v>0</v>
      </c>
      <c r="J79" s="454">
        <v>0</v>
      </c>
      <c r="K79" s="454">
        <v>0</v>
      </c>
    </row>
    <row r="80" spans="1:11" ht="19.5" customHeight="1">
      <c r="A80" s="229"/>
      <c r="B80" s="213" t="s">
        <v>45</v>
      </c>
      <c r="C80" s="213"/>
      <c r="D80" s="219" t="s">
        <v>46</v>
      </c>
      <c r="E80" s="446">
        <f aca="true" t="shared" si="26" ref="E80:K80">SUM(E81:E84)</f>
        <v>60360</v>
      </c>
      <c r="F80" s="446">
        <f t="shared" si="26"/>
        <v>60360</v>
      </c>
      <c r="G80" s="446">
        <f t="shared" si="26"/>
        <v>0</v>
      </c>
      <c r="H80" s="446">
        <f t="shared" si="26"/>
        <v>60360</v>
      </c>
      <c r="I80" s="446">
        <f t="shared" si="26"/>
        <v>0</v>
      </c>
      <c r="J80" s="446">
        <f t="shared" si="26"/>
        <v>0</v>
      </c>
      <c r="K80" s="446">
        <f t="shared" si="26"/>
        <v>0</v>
      </c>
    </row>
    <row r="81" spans="1:11" ht="18.75" customHeight="1">
      <c r="A81" s="229"/>
      <c r="B81" s="172"/>
      <c r="C81" s="97" t="s">
        <v>202</v>
      </c>
      <c r="D81" s="99" t="s">
        <v>433</v>
      </c>
      <c r="E81" s="447">
        <f>F81+G81</f>
        <v>1400</v>
      </c>
      <c r="F81" s="447">
        <v>1400</v>
      </c>
      <c r="G81" s="447">
        <v>0</v>
      </c>
      <c r="H81" s="454">
        <v>1400</v>
      </c>
      <c r="I81" s="454">
        <v>0</v>
      </c>
      <c r="J81" s="454">
        <v>0</v>
      </c>
      <c r="K81" s="454">
        <v>0</v>
      </c>
    </row>
    <row r="82" spans="1:11" ht="81.75" customHeight="1">
      <c r="A82" s="229"/>
      <c r="B82" s="172"/>
      <c r="C82" s="97" t="s">
        <v>303</v>
      </c>
      <c r="D82" s="231" t="s">
        <v>653</v>
      </c>
      <c r="E82" s="447">
        <f>F82+G82</f>
        <v>51560</v>
      </c>
      <c r="F82" s="447">
        <v>51560</v>
      </c>
      <c r="G82" s="447">
        <v>0</v>
      </c>
      <c r="H82" s="454">
        <v>51560</v>
      </c>
      <c r="I82" s="454">
        <v>0</v>
      </c>
      <c r="J82" s="454">
        <v>0</v>
      </c>
      <c r="K82" s="454">
        <v>0</v>
      </c>
    </row>
    <row r="83" spans="1:11" ht="17.25" customHeight="1">
      <c r="A83" s="229"/>
      <c r="B83" s="172"/>
      <c r="C83" s="97" t="s">
        <v>204</v>
      </c>
      <c r="D83" s="100" t="s">
        <v>205</v>
      </c>
      <c r="E83" s="447">
        <f>F83+G83</f>
        <v>5800</v>
      </c>
      <c r="F83" s="447">
        <v>5800</v>
      </c>
      <c r="G83" s="447">
        <v>0</v>
      </c>
      <c r="H83" s="454">
        <v>5800</v>
      </c>
      <c r="I83" s="454">
        <v>0</v>
      </c>
      <c r="J83" s="454">
        <v>0</v>
      </c>
      <c r="K83" s="454">
        <v>0</v>
      </c>
    </row>
    <row r="84" spans="1:11" ht="17.25" customHeight="1">
      <c r="A84" s="229"/>
      <c r="B84" s="172"/>
      <c r="C84" s="97" t="s">
        <v>305</v>
      </c>
      <c r="D84" s="100" t="s">
        <v>306</v>
      </c>
      <c r="E84" s="447">
        <f>F84+G84</f>
        <v>1600</v>
      </c>
      <c r="F84" s="447">
        <v>1600</v>
      </c>
      <c r="G84" s="447">
        <v>0</v>
      </c>
      <c r="H84" s="454">
        <v>1600</v>
      </c>
      <c r="I84" s="454">
        <v>0</v>
      </c>
      <c r="J84" s="454">
        <v>0</v>
      </c>
      <c r="K84" s="454">
        <v>0</v>
      </c>
    </row>
    <row r="85" spans="1:11" ht="18" customHeight="1">
      <c r="A85" s="229"/>
      <c r="B85" s="227">
        <v>80130</v>
      </c>
      <c r="C85" s="213"/>
      <c r="D85" s="219" t="s">
        <v>50</v>
      </c>
      <c r="E85" s="446">
        <f aca="true" t="shared" si="27" ref="E85:K85">SUM(E86:E90)</f>
        <v>275400</v>
      </c>
      <c r="F85" s="446">
        <f t="shared" si="27"/>
        <v>275400</v>
      </c>
      <c r="G85" s="446">
        <f t="shared" si="27"/>
        <v>0</v>
      </c>
      <c r="H85" s="446">
        <f t="shared" si="27"/>
        <v>275400</v>
      </c>
      <c r="I85" s="446">
        <f t="shared" si="27"/>
        <v>0</v>
      </c>
      <c r="J85" s="446">
        <f t="shared" si="27"/>
        <v>0</v>
      </c>
      <c r="K85" s="446">
        <f t="shared" si="27"/>
        <v>0</v>
      </c>
    </row>
    <row r="86" spans="1:11" ht="17.25" customHeight="1">
      <c r="A86" s="229"/>
      <c r="B86" s="171"/>
      <c r="C86" s="97" t="s">
        <v>202</v>
      </c>
      <c r="D86" s="99" t="s">
        <v>433</v>
      </c>
      <c r="E86" s="447">
        <f>F86+G86</f>
        <v>5800</v>
      </c>
      <c r="F86" s="447">
        <v>5800</v>
      </c>
      <c r="G86" s="447">
        <v>0</v>
      </c>
      <c r="H86" s="454">
        <v>5800</v>
      </c>
      <c r="I86" s="454">
        <v>0</v>
      </c>
      <c r="J86" s="454">
        <v>0</v>
      </c>
      <c r="K86" s="454">
        <v>0</v>
      </c>
    </row>
    <row r="87" spans="1:11" ht="77.25" customHeight="1">
      <c r="A87" s="229"/>
      <c r="B87" s="171"/>
      <c r="C87" s="97" t="s">
        <v>303</v>
      </c>
      <c r="D87" s="231" t="s">
        <v>653</v>
      </c>
      <c r="E87" s="447">
        <f>F87+G87</f>
        <v>176300</v>
      </c>
      <c r="F87" s="447">
        <v>176300</v>
      </c>
      <c r="G87" s="447">
        <v>0</v>
      </c>
      <c r="H87" s="454">
        <v>176300</v>
      </c>
      <c r="I87" s="454">
        <v>0</v>
      </c>
      <c r="J87" s="454">
        <v>0</v>
      </c>
      <c r="K87" s="454">
        <v>0</v>
      </c>
    </row>
    <row r="88" spans="1:11" ht="19.5" customHeight="1">
      <c r="A88" s="229"/>
      <c r="B88" s="171"/>
      <c r="C88" s="97" t="s">
        <v>210</v>
      </c>
      <c r="D88" s="99" t="s">
        <v>211</v>
      </c>
      <c r="E88" s="447">
        <f>F88+G88</f>
        <v>60000</v>
      </c>
      <c r="F88" s="447">
        <v>60000</v>
      </c>
      <c r="G88" s="455">
        <v>0</v>
      </c>
      <c r="H88" s="454">
        <v>60000</v>
      </c>
      <c r="I88" s="454">
        <v>0</v>
      </c>
      <c r="J88" s="454">
        <v>0</v>
      </c>
      <c r="K88" s="454">
        <v>0</v>
      </c>
    </row>
    <row r="89" spans="1:11" ht="19.5" customHeight="1">
      <c r="A89" s="229"/>
      <c r="B89" s="171"/>
      <c r="C89" s="97" t="s">
        <v>204</v>
      </c>
      <c r="D89" s="100" t="s">
        <v>205</v>
      </c>
      <c r="E89" s="447">
        <f>F89+G89</f>
        <v>13800</v>
      </c>
      <c r="F89" s="447">
        <v>13800</v>
      </c>
      <c r="G89" s="447">
        <v>0</v>
      </c>
      <c r="H89" s="454">
        <v>13800</v>
      </c>
      <c r="I89" s="454">
        <v>0</v>
      </c>
      <c r="J89" s="454">
        <v>0</v>
      </c>
      <c r="K89" s="454">
        <v>0</v>
      </c>
    </row>
    <row r="90" spans="1:11" ht="17.25" customHeight="1">
      <c r="A90" s="229"/>
      <c r="B90" s="171"/>
      <c r="C90" s="97" t="s">
        <v>305</v>
      </c>
      <c r="D90" s="100" t="s">
        <v>306</v>
      </c>
      <c r="E90" s="447">
        <f>F90+G90</f>
        <v>19500</v>
      </c>
      <c r="F90" s="447">
        <v>19500</v>
      </c>
      <c r="G90" s="447">
        <v>0</v>
      </c>
      <c r="H90" s="454">
        <v>19500</v>
      </c>
      <c r="I90" s="454">
        <v>0</v>
      </c>
      <c r="J90" s="454">
        <v>0</v>
      </c>
      <c r="K90" s="454">
        <v>0</v>
      </c>
    </row>
    <row r="91" spans="1:11" ht="42" customHeight="1">
      <c r="A91" s="229"/>
      <c r="B91" s="213" t="s">
        <v>54</v>
      </c>
      <c r="C91" s="213"/>
      <c r="D91" s="222" t="s">
        <v>652</v>
      </c>
      <c r="E91" s="446">
        <f aca="true" t="shared" si="28" ref="E91:K91">SUM(E92:E93)</f>
        <v>169000</v>
      </c>
      <c r="F91" s="446">
        <f t="shared" si="28"/>
        <v>169000</v>
      </c>
      <c r="G91" s="446">
        <f t="shared" si="28"/>
        <v>0</v>
      </c>
      <c r="H91" s="446">
        <f t="shared" si="28"/>
        <v>169000</v>
      </c>
      <c r="I91" s="446">
        <f t="shared" si="28"/>
        <v>0</v>
      </c>
      <c r="J91" s="446">
        <f t="shared" si="28"/>
        <v>0</v>
      </c>
      <c r="K91" s="446">
        <f t="shared" si="28"/>
        <v>0</v>
      </c>
    </row>
    <row r="92" spans="1:11" ht="77.25" customHeight="1">
      <c r="A92" s="229"/>
      <c r="B92" s="171"/>
      <c r="C92" s="97" t="s">
        <v>303</v>
      </c>
      <c r="D92" s="231" t="s">
        <v>653</v>
      </c>
      <c r="E92" s="447">
        <f>F92+G92</f>
        <v>24000</v>
      </c>
      <c r="F92" s="451">
        <v>24000</v>
      </c>
      <c r="G92" s="451">
        <v>0</v>
      </c>
      <c r="H92" s="454">
        <v>24000</v>
      </c>
      <c r="I92" s="454">
        <v>0</v>
      </c>
      <c r="J92" s="454">
        <v>0</v>
      </c>
      <c r="K92" s="454">
        <v>0</v>
      </c>
    </row>
    <row r="93" spans="1:11" ht="18.75" customHeight="1">
      <c r="A93" s="229"/>
      <c r="B93" s="171"/>
      <c r="C93" s="97" t="s">
        <v>210</v>
      </c>
      <c r="D93" s="99" t="s">
        <v>211</v>
      </c>
      <c r="E93" s="447">
        <f>F93+G93</f>
        <v>145000</v>
      </c>
      <c r="F93" s="451">
        <v>145000</v>
      </c>
      <c r="G93" s="451">
        <v>0</v>
      </c>
      <c r="H93" s="454">
        <v>145000</v>
      </c>
      <c r="I93" s="454">
        <v>0</v>
      </c>
      <c r="J93" s="454">
        <v>0</v>
      </c>
      <c r="K93" s="454">
        <v>0</v>
      </c>
    </row>
    <row r="94" spans="1:11" ht="25.5">
      <c r="A94" s="229"/>
      <c r="B94" s="213" t="s">
        <v>56</v>
      </c>
      <c r="C94" s="213"/>
      <c r="D94" s="222" t="s">
        <v>57</v>
      </c>
      <c r="E94" s="446">
        <f aca="true" t="shared" si="29" ref="E94:K94">SUM(E95:E96)</f>
        <v>160000</v>
      </c>
      <c r="F94" s="446">
        <f t="shared" si="29"/>
        <v>160000</v>
      </c>
      <c r="G94" s="446">
        <f t="shared" si="29"/>
        <v>0</v>
      </c>
      <c r="H94" s="446">
        <f t="shared" si="29"/>
        <v>100000</v>
      </c>
      <c r="I94" s="446">
        <f t="shared" si="29"/>
        <v>0</v>
      </c>
      <c r="J94" s="446">
        <f t="shared" si="29"/>
        <v>0</v>
      </c>
      <c r="K94" s="446">
        <f t="shared" si="29"/>
        <v>60000</v>
      </c>
    </row>
    <row r="95" spans="1:11" ht="22.5" customHeight="1">
      <c r="A95" s="229"/>
      <c r="B95" s="172"/>
      <c r="C95" s="97" t="s">
        <v>210</v>
      </c>
      <c r="D95" s="99" t="s">
        <v>211</v>
      </c>
      <c r="E95" s="447">
        <f>F95+G95</f>
        <v>100000</v>
      </c>
      <c r="F95" s="447">
        <v>100000</v>
      </c>
      <c r="G95" s="447">
        <v>0</v>
      </c>
      <c r="H95" s="454">
        <v>100000</v>
      </c>
      <c r="I95" s="454">
        <v>0</v>
      </c>
      <c r="J95" s="454">
        <v>0</v>
      </c>
      <c r="K95" s="454">
        <v>0</v>
      </c>
    </row>
    <row r="96" spans="1:11" ht="51">
      <c r="A96" s="229"/>
      <c r="B96" s="172"/>
      <c r="C96" s="97" t="s">
        <v>58</v>
      </c>
      <c r="D96" s="99" t="s">
        <v>59</v>
      </c>
      <c r="E96" s="447">
        <f>F96+G96</f>
        <v>60000</v>
      </c>
      <c r="F96" s="447">
        <v>60000</v>
      </c>
      <c r="G96" s="447">
        <v>0</v>
      </c>
      <c r="H96" s="447">
        <v>0</v>
      </c>
      <c r="I96" s="447">
        <v>0</v>
      </c>
      <c r="J96" s="447">
        <v>0</v>
      </c>
      <c r="K96" s="447">
        <v>60000</v>
      </c>
    </row>
    <row r="97" spans="1:11" ht="27" customHeight="1">
      <c r="A97" s="211" t="s">
        <v>62</v>
      </c>
      <c r="B97" s="211"/>
      <c r="C97" s="211"/>
      <c r="D97" s="220" t="s">
        <v>63</v>
      </c>
      <c r="E97" s="448">
        <f aca="true" t="shared" si="30" ref="E97:K97">E98+E102</f>
        <v>13840934</v>
      </c>
      <c r="F97" s="448">
        <f t="shared" si="30"/>
        <v>13090934</v>
      </c>
      <c r="G97" s="448">
        <f t="shared" si="30"/>
        <v>750000</v>
      </c>
      <c r="H97" s="448">
        <f t="shared" si="30"/>
        <v>10362934</v>
      </c>
      <c r="I97" s="448">
        <f t="shared" si="30"/>
        <v>3478000</v>
      </c>
      <c r="J97" s="448">
        <f t="shared" si="30"/>
        <v>0</v>
      </c>
      <c r="K97" s="448">
        <f t="shared" si="30"/>
        <v>0</v>
      </c>
    </row>
    <row r="98" spans="1:11" ht="20.25" customHeight="1">
      <c r="A98" s="221"/>
      <c r="B98" s="213" t="s">
        <v>129</v>
      </c>
      <c r="C98" s="213"/>
      <c r="D98" s="222" t="s">
        <v>180</v>
      </c>
      <c r="E98" s="449">
        <f aca="true" t="shared" si="31" ref="E98:K98">SUM(E99:E101)</f>
        <v>10362934</v>
      </c>
      <c r="F98" s="449">
        <f t="shared" si="31"/>
        <v>9612934</v>
      </c>
      <c r="G98" s="449">
        <f t="shared" si="31"/>
        <v>750000</v>
      </c>
      <c r="H98" s="449">
        <f t="shared" si="31"/>
        <v>10362934</v>
      </c>
      <c r="I98" s="449">
        <f t="shared" si="31"/>
        <v>0</v>
      </c>
      <c r="J98" s="449">
        <f t="shared" si="31"/>
        <v>0</v>
      </c>
      <c r="K98" s="449">
        <f t="shared" si="31"/>
        <v>0</v>
      </c>
    </row>
    <row r="99" spans="1:11" ht="48.75" customHeight="1">
      <c r="A99" s="221"/>
      <c r="B99" s="213"/>
      <c r="C99" s="239" t="s">
        <v>79</v>
      </c>
      <c r="D99" s="240" t="s">
        <v>80</v>
      </c>
      <c r="E99" s="447">
        <f>F99+G99</f>
        <v>9612934</v>
      </c>
      <c r="F99" s="451">
        <v>9612934</v>
      </c>
      <c r="G99" s="451">
        <v>0</v>
      </c>
      <c r="H99" s="454">
        <v>9612934</v>
      </c>
      <c r="I99" s="454">
        <v>0</v>
      </c>
      <c r="J99" s="454">
        <v>0</v>
      </c>
      <c r="K99" s="454">
        <v>0</v>
      </c>
    </row>
    <row r="100" spans="1:11" ht="83.25" customHeight="1">
      <c r="A100" s="221"/>
      <c r="B100" s="213"/>
      <c r="C100" s="225" t="s">
        <v>492</v>
      </c>
      <c r="D100" s="226" t="s">
        <v>493</v>
      </c>
      <c r="E100" s="447">
        <f>F100+G100</f>
        <v>400000</v>
      </c>
      <c r="F100" s="451">
        <v>0</v>
      </c>
      <c r="G100" s="451">
        <v>400000</v>
      </c>
      <c r="H100" s="454">
        <v>400000</v>
      </c>
      <c r="I100" s="454">
        <v>0</v>
      </c>
      <c r="J100" s="454">
        <v>0</v>
      </c>
      <c r="K100" s="454">
        <v>0</v>
      </c>
    </row>
    <row r="101" spans="1:11" ht="80.25" customHeight="1">
      <c r="A101" s="221"/>
      <c r="B101" s="97"/>
      <c r="C101" s="97" t="s">
        <v>377</v>
      </c>
      <c r="D101" s="99" t="s">
        <v>697</v>
      </c>
      <c r="E101" s="447">
        <f>F101+G101</f>
        <v>350000</v>
      </c>
      <c r="F101" s="451">
        <v>0</v>
      </c>
      <c r="G101" s="451">
        <v>350000</v>
      </c>
      <c r="H101" s="454">
        <v>350000</v>
      </c>
      <c r="I101" s="454">
        <v>0</v>
      </c>
      <c r="J101" s="454">
        <v>0</v>
      </c>
      <c r="K101" s="454">
        <v>0</v>
      </c>
    </row>
    <row r="102" spans="1:11" ht="51">
      <c r="A102" s="221"/>
      <c r="B102" s="213" t="s">
        <v>64</v>
      </c>
      <c r="C102" s="213"/>
      <c r="D102" s="222" t="s">
        <v>185</v>
      </c>
      <c r="E102" s="449">
        <f aca="true" t="shared" si="32" ref="E102:K102">SUM(E103)</f>
        <v>3478000</v>
      </c>
      <c r="F102" s="449">
        <f t="shared" si="32"/>
        <v>3478000</v>
      </c>
      <c r="G102" s="449">
        <f t="shared" si="32"/>
        <v>0</v>
      </c>
      <c r="H102" s="449">
        <f t="shared" si="32"/>
        <v>0</v>
      </c>
      <c r="I102" s="449">
        <f t="shared" si="32"/>
        <v>3478000</v>
      </c>
      <c r="J102" s="449">
        <f t="shared" si="32"/>
        <v>0</v>
      </c>
      <c r="K102" s="449">
        <f t="shared" si="32"/>
        <v>0</v>
      </c>
    </row>
    <row r="103" spans="1:11" ht="63.75">
      <c r="A103" s="221"/>
      <c r="B103" s="97"/>
      <c r="C103" s="97" t="s">
        <v>232</v>
      </c>
      <c r="D103" s="98" t="s">
        <v>345</v>
      </c>
      <c r="E103" s="447">
        <f>F103+G103</f>
        <v>3478000</v>
      </c>
      <c r="F103" s="451">
        <v>3478000</v>
      </c>
      <c r="G103" s="451">
        <v>0</v>
      </c>
      <c r="H103" s="451">
        <v>0</v>
      </c>
      <c r="I103" s="454">
        <v>3478000</v>
      </c>
      <c r="J103" s="451">
        <v>0</v>
      </c>
      <c r="K103" s="451">
        <v>0</v>
      </c>
    </row>
    <row r="104" spans="1:11" ht="27" customHeight="1">
      <c r="A104" s="211" t="s">
        <v>68</v>
      </c>
      <c r="B104" s="211"/>
      <c r="C104" s="211"/>
      <c r="D104" s="220" t="s">
        <v>69</v>
      </c>
      <c r="E104" s="448">
        <f aca="true" t="shared" si="33" ref="E104:K104">SUM(E105+E108+E112+E114)</f>
        <v>3995908</v>
      </c>
      <c r="F104" s="448">
        <f t="shared" si="33"/>
        <v>3995908</v>
      </c>
      <c r="G104" s="448">
        <f t="shared" si="33"/>
        <v>0</v>
      </c>
      <c r="H104" s="448">
        <f t="shared" si="33"/>
        <v>1970093</v>
      </c>
      <c r="I104" s="448">
        <f t="shared" si="33"/>
        <v>12000</v>
      </c>
      <c r="J104" s="448">
        <f t="shared" si="33"/>
        <v>0</v>
      </c>
      <c r="K104" s="448">
        <f t="shared" si="33"/>
        <v>2013815</v>
      </c>
    </row>
    <row r="105" spans="1:11" ht="24" customHeight="1">
      <c r="A105" s="221"/>
      <c r="B105" s="213" t="s">
        <v>70</v>
      </c>
      <c r="C105" s="213"/>
      <c r="D105" s="222" t="s">
        <v>434</v>
      </c>
      <c r="E105" s="449">
        <f aca="true" t="shared" si="34" ref="E105:K105">SUM(E106:E107)</f>
        <v>1674253</v>
      </c>
      <c r="F105" s="449">
        <f t="shared" si="34"/>
        <v>1674253</v>
      </c>
      <c r="G105" s="449">
        <f t="shared" si="34"/>
        <v>0</v>
      </c>
      <c r="H105" s="449">
        <f t="shared" si="34"/>
        <v>6600</v>
      </c>
      <c r="I105" s="449">
        <f t="shared" si="34"/>
        <v>0</v>
      </c>
      <c r="J105" s="449">
        <f t="shared" si="34"/>
        <v>0</v>
      </c>
      <c r="K105" s="449">
        <f t="shared" si="34"/>
        <v>1667653</v>
      </c>
    </row>
    <row r="106" spans="1:11" ht="80.25" customHeight="1">
      <c r="A106" s="221"/>
      <c r="B106" s="172"/>
      <c r="C106" s="97" t="s">
        <v>303</v>
      </c>
      <c r="D106" s="231" t="s">
        <v>653</v>
      </c>
      <c r="E106" s="447">
        <f>F106+G106</f>
        <v>6600</v>
      </c>
      <c r="F106" s="447">
        <v>6600</v>
      </c>
      <c r="G106" s="447">
        <v>0</v>
      </c>
      <c r="H106" s="454">
        <v>6600</v>
      </c>
      <c r="I106" s="454">
        <v>0</v>
      </c>
      <c r="J106" s="454">
        <v>0</v>
      </c>
      <c r="K106" s="454">
        <v>0</v>
      </c>
    </row>
    <row r="107" spans="1:11" ht="51">
      <c r="A107" s="221"/>
      <c r="B107" s="172"/>
      <c r="C107" s="97" t="s">
        <v>72</v>
      </c>
      <c r="D107" s="99" t="s">
        <v>73</v>
      </c>
      <c r="E107" s="447">
        <f>F107+G107</f>
        <v>1667653</v>
      </c>
      <c r="F107" s="447">
        <v>1667653</v>
      </c>
      <c r="G107" s="447">
        <v>0</v>
      </c>
      <c r="H107" s="447">
        <v>0</v>
      </c>
      <c r="I107" s="447">
        <v>0</v>
      </c>
      <c r="J107" s="447">
        <v>0</v>
      </c>
      <c r="K107" s="447">
        <v>1667653</v>
      </c>
    </row>
    <row r="108" spans="1:11" ht="19.5" customHeight="1">
      <c r="A108" s="221"/>
      <c r="B108" s="227">
        <v>85202</v>
      </c>
      <c r="C108" s="213"/>
      <c r="D108" s="222" t="s">
        <v>78</v>
      </c>
      <c r="E108" s="446">
        <f aca="true" t="shared" si="35" ref="E108:K108">SUM(E109:E111)</f>
        <v>1963493</v>
      </c>
      <c r="F108" s="446">
        <f t="shared" si="35"/>
        <v>1963493</v>
      </c>
      <c r="G108" s="446">
        <f t="shared" si="35"/>
        <v>0</v>
      </c>
      <c r="H108" s="446">
        <f t="shared" si="35"/>
        <v>1963493</v>
      </c>
      <c r="I108" s="446">
        <f t="shared" si="35"/>
        <v>0</v>
      </c>
      <c r="J108" s="446">
        <f t="shared" si="35"/>
        <v>0</v>
      </c>
      <c r="K108" s="446">
        <f t="shared" si="35"/>
        <v>0</v>
      </c>
    </row>
    <row r="109" spans="1:11" ht="81" customHeight="1">
      <c r="A109" s="221"/>
      <c r="B109" s="172"/>
      <c r="C109" s="97" t="s">
        <v>303</v>
      </c>
      <c r="D109" s="231" t="s">
        <v>653</v>
      </c>
      <c r="E109" s="447">
        <f>F109+G109</f>
        <v>1440</v>
      </c>
      <c r="F109" s="447">
        <v>1440</v>
      </c>
      <c r="G109" s="447">
        <v>0</v>
      </c>
      <c r="H109" s="454">
        <v>1440</v>
      </c>
      <c r="I109" s="454">
        <v>0</v>
      </c>
      <c r="J109" s="454">
        <v>0</v>
      </c>
      <c r="K109" s="454">
        <v>0</v>
      </c>
    </row>
    <row r="110" spans="1:11" ht="18.75" customHeight="1">
      <c r="A110" s="221"/>
      <c r="B110" s="172"/>
      <c r="C110" s="97" t="s">
        <v>210</v>
      </c>
      <c r="D110" s="99" t="s">
        <v>211</v>
      </c>
      <c r="E110" s="447">
        <f>F110+G110</f>
        <v>1515053</v>
      </c>
      <c r="F110" s="447">
        <v>1515053</v>
      </c>
      <c r="G110" s="447">
        <v>0</v>
      </c>
      <c r="H110" s="454">
        <v>1515053</v>
      </c>
      <c r="I110" s="454">
        <v>0</v>
      </c>
      <c r="J110" s="454">
        <v>0</v>
      </c>
      <c r="K110" s="454">
        <v>0</v>
      </c>
    </row>
    <row r="111" spans="1:11" ht="38.25">
      <c r="A111" s="221"/>
      <c r="B111" s="172"/>
      <c r="C111" s="97" t="s">
        <v>79</v>
      </c>
      <c r="D111" s="99" t="s">
        <v>80</v>
      </c>
      <c r="E111" s="447">
        <f>F111+G111</f>
        <v>447000</v>
      </c>
      <c r="F111" s="447">
        <v>447000</v>
      </c>
      <c r="G111" s="447">
        <v>0</v>
      </c>
      <c r="H111" s="454">
        <v>447000</v>
      </c>
      <c r="I111" s="454">
        <v>0</v>
      </c>
      <c r="J111" s="454">
        <v>0</v>
      </c>
      <c r="K111" s="454">
        <v>0</v>
      </c>
    </row>
    <row r="112" spans="1:11" ht="18.75" customHeight="1">
      <c r="A112" s="221"/>
      <c r="B112" s="227">
        <v>85204</v>
      </c>
      <c r="C112" s="213"/>
      <c r="D112" s="222" t="s">
        <v>84</v>
      </c>
      <c r="E112" s="446">
        <f aca="true" t="shared" si="36" ref="E112:K112">SUM(E113)</f>
        <v>346162</v>
      </c>
      <c r="F112" s="446">
        <f t="shared" si="36"/>
        <v>346162</v>
      </c>
      <c r="G112" s="446">
        <f t="shared" si="36"/>
        <v>0</v>
      </c>
      <c r="H112" s="446">
        <f t="shared" si="36"/>
        <v>0</v>
      </c>
      <c r="I112" s="446">
        <f t="shared" si="36"/>
        <v>0</v>
      </c>
      <c r="J112" s="446">
        <f t="shared" si="36"/>
        <v>0</v>
      </c>
      <c r="K112" s="446">
        <f t="shared" si="36"/>
        <v>346162</v>
      </c>
    </row>
    <row r="113" spans="1:11" ht="54" customHeight="1">
      <c r="A113" s="221"/>
      <c r="B113" s="205"/>
      <c r="C113" s="97" t="s">
        <v>72</v>
      </c>
      <c r="D113" s="99" t="s">
        <v>73</v>
      </c>
      <c r="E113" s="447">
        <f>F113+G113</f>
        <v>346162</v>
      </c>
      <c r="F113" s="447">
        <v>346162</v>
      </c>
      <c r="G113" s="447">
        <v>0</v>
      </c>
      <c r="H113" s="447">
        <v>0</v>
      </c>
      <c r="I113" s="447">
        <v>0</v>
      </c>
      <c r="J113" s="447">
        <v>0</v>
      </c>
      <c r="K113" s="447">
        <v>346162</v>
      </c>
    </row>
    <row r="114" spans="1:11" ht="32.25" customHeight="1">
      <c r="A114" s="221"/>
      <c r="B114" s="227">
        <v>85205</v>
      </c>
      <c r="C114" s="213"/>
      <c r="D114" s="222" t="s">
        <v>392</v>
      </c>
      <c r="E114" s="446">
        <f aca="true" t="shared" si="37" ref="E114:K114">SUM(E115)</f>
        <v>12000</v>
      </c>
      <c r="F114" s="446">
        <f t="shared" si="37"/>
        <v>12000</v>
      </c>
      <c r="G114" s="446">
        <f t="shared" si="37"/>
        <v>0</v>
      </c>
      <c r="H114" s="446">
        <f t="shared" si="37"/>
        <v>0</v>
      </c>
      <c r="I114" s="446">
        <f t="shared" si="37"/>
        <v>12000</v>
      </c>
      <c r="J114" s="446">
        <f t="shared" si="37"/>
        <v>0</v>
      </c>
      <c r="K114" s="446">
        <f t="shared" si="37"/>
        <v>0</v>
      </c>
    </row>
    <row r="115" spans="1:11" ht="63.75">
      <c r="A115" s="221"/>
      <c r="B115" s="205"/>
      <c r="C115" s="97" t="s">
        <v>232</v>
      </c>
      <c r="D115" s="98" t="s">
        <v>345</v>
      </c>
      <c r="E115" s="447">
        <f>F115+G115</f>
        <v>12000</v>
      </c>
      <c r="F115" s="447">
        <v>12000</v>
      </c>
      <c r="G115" s="447">
        <v>0</v>
      </c>
      <c r="H115" s="451">
        <v>0</v>
      </c>
      <c r="I115" s="454">
        <v>12000</v>
      </c>
      <c r="J115" s="451">
        <v>0</v>
      </c>
      <c r="K115" s="451">
        <v>0</v>
      </c>
    </row>
    <row r="116" spans="1:11" ht="25.5">
      <c r="A116" s="228">
        <v>853</v>
      </c>
      <c r="B116" s="228"/>
      <c r="C116" s="211"/>
      <c r="D116" s="220" t="s">
        <v>91</v>
      </c>
      <c r="E116" s="445">
        <f aca="true" t="shared" si="38" ref="E116:K116">E117+E121+E123+E129</f>
        <v>2657038</v>
      </c>
      <c r="F116" s="445">
        <f t="shared" si="38"/>
        <v>2657038</v>
      </c>
      <c r="G116" s="445">
        <f t="shared" si="38"/>
        <v>0</v>
      </c>
      <c r="H116" s="445">
        <f t="shared" si="38"/>
        <v>2401038</v>
      </c>
      <c r="I116" s="445">
        <f t="shared" si="38"/>
        <v>222000</v>
      </c>
      <c r="J116" s="445">
        <f t="shared" si="38"/>
        <v>0</v>
      </c>
      <c r="K116" s="445">
        <f t="shared" si="38"/>
        <v>34000</v>
      </c>
    </row>
    <row r="117" spans="1:11" ht="25.5">
      <c r="A117" s="229"/>
      <c r="B117" s="227">
        <v>85321</v>
      </c>
      <c r="C117" s="213"/>
      <c r="D117" s="222" t="s">
        <v>646</v>
      </c>
      <c r="E117" s="446">
        <f aca="true" t="shared" si="39" ref="E117:K117">SUM(E118:E120)</f>
        <v>258768</v>
      </c>
      <c r="F117" s="446">
        <f t="shared" si="39"/>
        <v>258768</v>
      </c>
      <c r="G117" s="446">
        <f t="shared" si="39"/>
        <v>0</v>
      </c>
      <c r="H117" s="446">
        <f t="shared" si="39"/>
        <v>2768</v>
      </c>
      <c r="I117" s="446">
        <f t="shared" si="39"/>
        <v>222000</v>
      </c>
      <c r="J117" s="446">
        <f t="shared" si="39"/>
        <v>0</v>
      </c>
      <c r="K117" s="446">
        <f t="shared" si="39"/>
        <v>34000</v>
      </c>
    </row>
    <row r="118" spans="1:11" ht="18.75" customHeight="1">
      <c r="A118" s="229"/>
      <c r="B118" s="227"/>
      <c r="C118" s="97" t="s">
        <v>210</v>
      </c>
      <c r="D118" s="99" t="s">
        <v>211</v>
      </c>
      <c r="E118" s="447">
        <f>F118+G118</f>
        <v>2768</v>
      </c>
      <c r="F118" s="447">
        <v>2768</v>
      </c>
      <c r="G118" s="447">
        <v>0</v>
      </c>
      <c r="H118" s="454">
        <v>2768</v>
      </c>
      <c r="I118" s="454">
        <v>0</v>
      </c>
      <c r="J118" s="454">
        <v>0</v>
      </c>
      <c r="K118" s="454">
        <v>0</v>
      </c>
    </row>
    <row r="119" spans="1:11" ht="63.75">
      <c r="A119" s="229"/>
      <c r="B119" s="172"/>
      <c r="C119" s="97" t="s">
        <v>232</v>
      </c>
      <c r="D119" s="98" t="s">
        <v>345</v>
      </c>
      <c r="E119" s="447">
        <f>F119+G119</f>
        <v>222000</v>
      </c>
      <c r="F119" s="447">
        <v>222000</v>
      </c>
      <c r="G119" s="447">
        <v>0</v>
      </c>
      <c r="H119" s="451">
        <v>0</v>
      </c>
      <c r="I119" s="454">
        <v>222000</v>
      </c>
      <c r="J119" s="451">
        <v>0</v>
      </c>
      <c r="K119" s="451">
        <v>0</v>
      </c>
    </row>
    <row r="120" spans="1:11" ht="51">
      <c r="A120" s="229"/>
      <c r="B120" s="172"/>
      <c r="C120" s="97" t="s">
        <v>72</v>
      </c>
      <c r="D120" s="99" t="s">
        <v>73</v>
      </c>
      <c r="E120" s="447">
        <f>F120+G120</f>
        <v>34000</v>
      </c>
      <c r="F120" s="447">
        <v>34000</v>
      </c>
      <c r="G120" s="447">
        <v>0</v>
      </c>
      <c r="H120" s="447">
        <v>0</v>
      </c>
      <c r="I120" s="447">
        <v>0</v>
      </c>
      <c r="J120" s="447">
        <v>0</v>
      </c>
      <c r="K120" s="447">
        <v>34000</v>
      </c>
    </row>
    <row r="121" spans="1:11" ht="25.5">
      <c r="A121" s="229"/>
      <c r="B121" s="227">
        <v>85324</v>
      </c>
      <c r="C121" s="213"/>
      <c r="D121" s="222" t="s">
        <v>189</v>
      </c>
      <c r="E121" s="446">
        <f aca="true" t="shared" si="40" ref="E121:K121">SUM(E122)</f>
        <v>50000</v>
      </c>
      <c r="F121" s="446">
        <f t="shared" si="40"/>
        <v>50000</v>
      </c>
      <c r="G121" s="446">
        <f t="shared" si="40"/>
        <v>0</v>
      </c>
      <c r="H121" s="446">
        <f t="shared" si="40"/>
        <v>50000</v>
      </c>
      <c r="I121" s="446">
        <f t="shared" si="40"/>
        <v>0</v>
      </c>
      <c r="J121" s="446">
        <f t="shared" si="40"/>
        <v>0</v>
      </c>
      <c r="K121" s="446">
        <f t="shared" si="40"/>
        <v>0</v>
      </c>
    </row>
    <row r="122" spans="1:11" ht="19.5" customHeight="1">
      <c r="A122" s="229"/>
      <c r="B122" s="205"/>
      <c r="C122" s="97" t="s">
        <v>305</v>
      </c>
      <c r="D122" s="100" t="s">
        <v>306</v>
      </c>
      <c r="E122" s="447">
        <f>F122+G122</f>
        <v>50000</v>
      </c>
      <c r="F122" s="447">
        <v>50000</v>
      </c>
      <c r="G122" s="447">
        <v>0</v>
      </c>
      <c r="H122" s="454">
        <v>50000</v>
      </c>
      <c r="I122" s="454">
        <v>0</v>
      </c>
      <c r="J122" s="454">
        <v>0</v>
      </c>
      <c r="K122" s="454">
        <v>0</v>
      </c>
    </row>
    <row r="123" spans="1:11" ht="18" customHeight="1">
      <c r="A123" s="229"/>
      <c r="B123" s="227">
        <v>85333</v>
      </c>
      <c r="C123" s="213"/>
      <c r="D123" s="222" t="s">
        <v>186</v>
      </c>
      <c r="E123" s="446">
        <f aca="true" t="shared" si="41" ref="E123:K123">SUM(E124:E128)</f>
        <v>1486190</v>
      </c>
      <c r="F123" s="446">
        <f t="shared" si="41"/>
        <v>1486190</v>
      </c>
      <c r="G123" s="446">
        <f t="shared" si="41"/>
        <v>0</v>
      </c>
      <c r="H123" s="446">
        <f t="shared" si="41"/>
        <v>1486190</v>
      </c>
      <c r="I123" s="446">
        <f t="shared" si="41"/>
        <v>0</v>
      </c>
      <c r="J123" s="446">
        <f t="shared" si="41"/>
        <v>0</v>
      </c>
      <c r="K123" s="446">
        <f t="shared" si="41"/>
        <v>0</v>
      </c>
    </row>
    <row r="124" spans="1:11" ht="89.25">
      <c r="A124" s="229"/>
      <c r="B124" s="227"/>
      <c r="C124" s="97" t="s">
        <v>303</v>
      </c>
      <c r="D124" s="231" t="s">
        <v>653</v>
      </c>
      <c r="E124" s="447">
        <f>F124+G124</f>
        <v>7200</v>
      </c>
      <c r="F124" s="447">
        <v>7200</v>
      </c>
      <c r="G124" s="447">
        <v>0</v>
      </c>
      <c r="H124" s="454">
        <v>7200</v>
      </c>
      <c r="I124" s="454">
        <v>0</v>
      </c>
      <c r="J124" s="454">
        <v>0</v>
      </c>
      <c r="K124" s="454">
        <v>0</v>
      </c>
    </row>
    <row r="125" spans="1:11" ht="18.75" customHeight="1">
      <c r="A125" s="229"/>
      <c r="B125" s="241"/>
      <c r="C125" s="97" t="s">
        <v>210</v>
      </c>
      <c r="D125" s="99" t="s">
        <v>211</v>
      </c>
      <c r="E125" s="447">
        <f>F125+G125</f>
        <v>6540</v>
      </c>
      <c r="F125" s="447">
        <v>6540</v>
      </c>
      <c r="G125" s="447">
        <v>0</v>
      </c>
      <c r="H125" s="454">
        <v>6540</v>
      </c>
      <c r="I125" s="454">
        <v>0</v>
      </c>
      <c r="J125" s="454">
        <v>0</v>
      </c>
      <c r="K125" s="454">
        <v>0</v>
      </c>
    </row>
    <row r="126" spans="1:11" ht="17.25" customHeight="1">
      <c r="A126" s="229"/>
      <c r="B126" s="241"/>
      <c r="C126" s="97" t="s">
        <v>305</v>
      </c>
      <c r="D126" s="99" t="s">
        <v>306</v>
      </c>
      <c r="E126" s="447">
        <f>F126+G126</f>
        <v>850</v>
      </c>
      <c r="F126" s="447">
        <v>850</v>
      </c>
      <c r="G126" s="447">
        <v>0</v>
      </c>
      <c r="H126" s="454">
        <v>850</v>
      </c>
      <c r="I126" s="454">
        <v>0</v>
      </c>
      <c r="J126" s="454">
        <v>0</v>
      </c>
      <c r="K126" s="454">
        <v>0</v>
      </c>
    </row>
    <row r="127" spans="1:11" ht="63.75">
      <c r="A127" s="229"/>
      <c r="B127" s="241"/>
      <c r="C127" s="97" t="s">
        <v>424</v>
      </c>
      <c r="D127" s="99" t="s">
        <v>435</v>
      </c>
      <c r="E127" s="447">
        <f>F127+G127</f>
        <v>1306600</v>
      </c>
      <c r="F127" s="447">
        <v>1306600</v>
      </c>
      <c r="G127" s="447">
        <v>0</v>
      </c>
      <c r="H127" s="454">
        <v>1306600</v>
      </c>
      <c r="I127" s="454">
        <v>0</v>
      </c>
      <c r="J127" s="454">
        <v>0</v>
      </c>
      <c r="K127" s="454">
        <v>0</v>
      </c>
    </row>
    <row r="128" spans="1:11" ht="63.75">
      <c r="A128" s="229"/>
      <c r="B128" s="241"/>
      <c r="C128" s="97" t="s">
        <v>393</v>
      </c>
      <c r="D128" s="99" t="s">
        <v>651</v>
      </c>
      <c r="E128" s="447">
        <f>F128+G128</f>
        <v>165000</v>
      </c>
      <c r="F128" s="447">
        <v>165000</v>
      </c>
      <c r="G128" s="447">
        <v>0</v>
      </c>
      <c r="H128" s="454">
        <v>165000</v>
      </c>
      <c r="I128" s="454">
        <v>0</v>
      </c>
      <c r="J128" s="454">
        <v>0</v>
      </c>
      <c r="K128" s="454">
        <v>0</v>
      </c>
    </row>
    <row r="129" spans="1:11" ht="19.5" customHeight="1">
      <c r="A129" s="229"/>
      <c r="B129" s="227">
        <v>85395</v>
      </c>
      <c r="C129" s="213"/>
      <c r="D129" s="222" t="s">
        <v>318</v>
      </c>
      <c r="E129" s="446">
        <f aca="true" t="shared" si="42" ref="E129:K129">SUM(E130:E131)</f>
        <v>862080</v>
      </c>
      <c r="F129" s="446">
        <f t="shared" si="42"/>
        <v>862080</v>
      </c>
      <c r="G129" s="446">
        <f t="shared" si="42"/>
        <v>0</v>
      </c>
      <c r="H129" s="446">
        <f t="shared" si="42"/>
        <v>862080</v>
      </c>
      <c r="I129" s="446">
        <f t="shared" si="42"/>
        <v>0</v>
      </c>
      <c r="J129" s="446">
        <f t="shared" si="42"/>
        <v>0</v>
      </c>
      <c r="K129" s="446">
        <f t="shared" si="42"/>
        <v>0</v>
      </c>
    </row>
    <row r="130" spans="1:11" ht="80.25" customHeight="1">
      <c r="A130" s="229"/>
      <c r="B130" s="172"/>
      <c r="C130" s="225" t="s">
        <v>494</v>
      </c>
      <c r="D130" s="226" t="s">
        <v>495</v>
      </c>
      <c r="E130" s="447">
        <f>F130+G130</f>
        <v>814180</v>
      </c>
      <c r="F130" s="447">
        <v>814180</v>
      </c>
      <c r="G130" s="447">
        <v>0</v>
      </c>
      <c r="H130" s="454">
        <v>814180</v>
      </c>
      <c r="I130" s="454">
        <v>0</v>
      </c>
      <c r="J130" s="454">
        <v>0</v>
      </c>
      <c r="K130" s="454">
        <v>0</v>
      </c>
    </row>
    <row r="131" spans="1:11" ht="86.25" customHeight="1">
      <c r="A131" s="229"/>
      <c r="B131" s="172"/>
      <c r="C131" s="97" t="s">
        <v>425</v>
      </c>
      <c r="D131" s="226" t="s">
        <v>495</v>
      </c>
      <c r="E131" s="447">
        <f>F131+G131</f>
        <v>47900</v>
      </c>
      <c r="F131" s="447">
        <v>47900</v>
      </c>
      <c r="G131" s="447">
        <v>0</v>
      </c>
      <c r="H131" s="454">
        <v>47900</v>
      </c>
      <c r="I131" s="454">
        <v>0</v>
      </c>
      <c r="J131" s="454">
        <v>0</v>
      </c>
      <c r="K131" s="454">
        <v>0</v>
      </c>
    </row>
    <row r="132" spans="1:11" ht="22.5" customHeight="1">
      <c r="A132" s="228">
        <v>854</v>
      </c>
      <c r="B132" s="228"/>
      <c r="C132" s="211"/>
      <c r="D132" s="216" t="s">
        <v>99</v>
      </c>
      <c r="E132" s="445">
        <f aca="true" t="shared" si="43" ref="E132:K132">E133</f>
        <v>369850</v>
      </c>
      <c r="F132" s="445">
        <f t="shared" si="43"/>
        <v>369850</v>
      </c>
      <c r="G132" s="445">
        <f t="shared" si="43"/>
        <v>0</v>
      </c>
      <c r="H132" s="445">
        <f t="shared" si="43"/>
        <v>369850</v>
      </c>
      <c r="I132" s="445">
        <f t="shared" si="43"/>
        <v>0</v>
      </c>
      <c r="J132" s="445">
        <f t="shared" si="43"/>
        <v>0</v>
      </c>
      <c r="K132" s="445">
        <f t="shared" si="43"/>
        <v>0</v>
      </c>
    </row>
    <row r="133" spans="1:11" ht="19.5" customHeight="1">
      <c r="A133" s="229"/>
      <c r="B133" s="227">
        <v>85410</v>
      </c>
      <c r="C133" s="213"/>
      <c r="D133" s="219" t="s">
        <v>116</v>
      </c>
      <c r="E133" s="446">
        <f aca="true" t="shared" si="44" ref="E133:K133">E134+E135+E136+E137+E138</f>
        <v>369850</v>
      </c>
      <c r="F133" s="446">
        <f t="shared" si="44"/>
        <v>369850</v>
      </c>
      <c r="G133" s="446">
        <f t="shared" si="44"/>
        <v>0</v>
      </c>
      <c r="H133" s="446">
        <f t="shared" si="44"/>
        <v>369850</v>
      </c>
      <c r="I133" s="446">
        <f t="shared" si="44"/>
        <v>0</v>
      </c>
      <c r="J133" s="446">
        <f t="shared" si="44"/>
        <v>0</v>
      </c>
      <c r="K133" s="446">
        <f t="shared" si="44"/>
        <v>0</v>
      </c>
    </row>
    <row r="134" spans="1:11" ht="20.25" customHeight="1">
      <c r="A134" s="229"/>
      <c r="B134" s="172"/>
      <c r="C134" s="97" t="s">
        <v>202</v>
      </c>
      <c r="D134" s="99" t="s">
        <v>433</v>
      </c>
      <c r="E134" s="447">
        <f>F134+G134</f>
        <v>50000</v>
      </c>
      <c r="F134" s="447">
        <v>50000</v>
      </c>
      <c r="G134" s="447">
        <v>0</v>
      </c>
      <c r="H134" s="454">
        <v>50000</v>
      </c>
      <c r="I134" s="454">
        <v>0</v>
      </c>
      <c r="J134" s="454">
        <v>0</v>
      </c>
      <c r="K134" s="454">
        <v>0</v>
      </c>
    </row>
    <row r="135" spans="1:11" ht="81" customHeight="1">
      <c r="A135" s="229"/>
      <c r="B135" s="172"/>
      <c r="C135" s="97" t="s">
        <v>303</v>
      </c>
      <c r="D135" s="231" t="s">
        <v>653</v>
      </c>
      <c r="E135" s="447">
        <f>F135+G135</f>
        <v>38200</v>
      </c>
      <c r="F135" s="447">
        <v>38200</v>
      </c>
      <c r="G135" s="447">
        <v>0</v>
      </c>
      <c r="H135" s="454">
        <v>38200</v>
      </c>
      <c r="I135" s="454">
        <v>0</v>
      </c>
      <c r="J135" s="454">
        <v>0</v>
      </c>
      <c r="K135" s="454">
        <v>0</v>
      </c>
    </row>
    <row r="136" spans="1:11" ht="19.5" customHeight="1">
      <c r="A136" s="229"/>
      <c r="B136" s="172"/>
      <c r="C136" s="97" t="s">
        <v>210</v>
      </c>
      <c r="D136" s="99" t="s">
        <v>211</v>
      </c>
      <c r="E136" s="447">
        <f>F136+G136</f>
        <v>280000</v>
      </c>
      <c r="F136" s="447">
        <v>280000</v>
      </c>
      <c r="G136" s="447">
        <v>0</v>
      </c>
      <c r="H136" s="454">
        <v>280000</v>
      </c>
      <c r="I136" s="454">
        <v>0</v>
      </c>
      <c r="J136" s="454">
        <v>0</v>
      </c>
      <c r="K136" s="454">
        <v>0</v>
      </c>
    </row>
    <row r="137" spans="1:11" ht="21" customHeight="1">
      <c r="A137" s="229"/>
      <c r="B137" s="172"/>
      <c r="C137" s="97" t="s">
        <v>204</v>
      </c>
      <c r="D137" s="100" t="s">
        <v>205</v>
      </c>
      <c r="E137" s="447">
        <f>F137+G137</f>
        <v>1500</v>
      </c>
      <c r="F137" s="447">
        <v>1500</v>
      </c>
      <c r="G137" s="447">
        <v>0</v>
      </c>
      <c r="H137" s="454">
        <v>1500</v>
      </c>
      <c r="I137" s="454">
        <v>0</v>
      </c>
      <c r="J137" s="454">
        <v>0</v>
      </c>
      <c r="K137" s="454">
        <v>0</v>
      </c>
    </row>
    <row r="138" spans="1:11" ht="21.75" customHeight="1">
      <c r="A138" s="229"/>
      <c r="B138" s="172"/>
      <c r="C138" s="97" t="s">
        <v>305</v>
      </c>
      <c r="D138" s="99" t="s">
        <v>306</v>
      </c>
      <c r="E138" s="447">
        <f>F138+G138</f>
        <v>150</v>
      </c>
      <c r="F138" s="447">
        <v>150</v>
      </c>
      <c r="G138" s="447">
        <v>0</v>
      </c>
      <c r="H138" s="454">
        <v>150</v>
      </c>
      <c r="I138" s="454">
        <v>0</v>
      </c>
      <c r="J138" s="454">
        <v>0</v>
      </c>
      <c r="K138" s="454">
        <v>0</v>
      </c>
    </row>
    <row r="139" spans="1:11" s="243" customFormat="1" ht="30.75" customHeight="1">
      <c r="A139" s="228">
        <v>900</v>
      </c>
      <c r="B139" s="228"/>
      <c r="C139" s="211"/>
      <c r="D139" s="242" t="s">
        <v>447</v>
      </c>
      <c r="E139" s="445">
        <f aca="true" t="shared" si="45" ref="E139:K139">SUM(E140)</f>
        <v>130000</v>
      </c>
      <c r="F139" s="445">
        <f t="shared" si="45"/>
        <v>130000</v>
      </c>
      <c r="G139" s="445">
        <f t="shared" si="45"/>
        <v>0</v>
      </c>
      <c r="H139" s="445">
        <f t="shared" si="45"/>
        <v>130000</v>
      </c>
      <c r="I139" s="445">
        <f t="shared" si="45"/>
        <v>0</v>
      </c>
      <c r="J139" s="445">
        <f t="shared" si="45"/>
        <v>0</v>
      </c>
      <c r="K139" s="445">
        <f t="shared" si="45"/>
        <v>0</v>
      </c>
    </row>
    <row r="140" spans="1:11" s="247" customFormat="1" ht="38.25" customHeight="1">
      <c r="A140" s="549"/>
      <c r="B140" s="244">
        <v>90019</v>
      </c>
      <c r="C140" s="245"/>
      <c r="D140" s="246" t="s">
        <v>650</v>
      </c>
      <c r="E140" s="456">
        <f aca="true" t="shared" si="46" ref="E140:K140">SUM(E141:E143)</f>
        <v>130000</v>
      </c>
      <c r="F140" s="456">
        <f t="shared" si="46"/>
        <v>130000</v>
      </c>
      <c r="G140" s="456">
        <f t="shared" si="46"/>
        <v>0</v>
      </c>
      <c r="H140" s="456">
        <f t="shared" si="46"/>
        <v>130000</v>
      </c>
      <c r="I140" s="456">
        <f t="shared" si="46"/>
        <v>0</v>
      </c>
      <c r="J140" s="456">
        <f t="shared" si="46"/>
        <v>0</v>
      </c>
      <c r="K140" s="456">
        <f t="shared" si="46"/>
        <v>0</v>
      </c>
    </row>
    <row r="141" spans="1:11" ht="42" customHeight="1">
      <c r="A141" s="549"/>
      <c r="B141" s="248"/>
      <c r="C141" s="230" t="s">
        <v>200</v>
      </c>
      <c r="D141" s="232" t="s">
        <v>201</v>
      </c>
      <c r="E141" s="457">
        <f>SUM(F141:G141)</f>
        <v>7000</v>
      </c>
      <c r="F141" s="458">
        <v>7000</v>
      </c>
      <c r="G141" s="458">
        <v>0</v>
      </c>
      <c r="H141" s="454">
        <v>7000</v>
      </c>
      <c r="I141" s="454">
        <v>0</v>
      </c>
      <c r="J141" s="454">
        <v>0</v>
      </c>
      <c r="K141" s="454">
        <v>0</v>
      </c>
    </row>
    <row r="142" spans="1:11" ht="22.5" customHeight="1">
      <c r="A142" s="549"/>
      <c r="B142" s="248"/>
      <c r="C142" s="223" t="s">
        <v>202</v>
      </c>
      <c r="D142" s="224" t="s">
        <v>433</v>
      </c>
      <c r="E142" s="457">
        <f>SUM(F142:G142)</f>
        <v>121000</v>
      </c>
      <c r="F142" s="458">
        <v>121000</v>
      </c>
      <c r="G142" s="458">
        <v>0</v>
      </c>
      <c r="H142" s="454">
        <v>121000</v>
      </c>
      <c r="I142" s="454">
        <v>0</v>
      </c>
      <c r="J142" s="454">
        <v>0</v>
      </c>
      <c r="K142" s="454">
        <v>0</v>
      </c>
    </row>
    <row r="143" spans="1:11" ht="30" customHeight="1">
      <c r="A143" s="549"/>
      <c r="B143" s="248"/>
      <c r="C143" s="223" t="s">
        <v>448</v>
      </c>
      <c r="D143" s="224" t="s">
        <v>449</v>
      </c>
      <c r="E143" s="457">
        <f>SUM(F143:G143)</f>
        <v>2000</v>
      </c>
      <c r="F143" s="458">
        <v>2000</v>
      </c>
      <c r="G143" s="458"/>
      <c r="H143" s="454">
        <v>2000</v>
      </c>
      <c r="I143" s="454">
        <v>0</v>
      </c>
      <c r="J143" s="454">
        <v>0</v>
      </c>
      <c r="K143" s="454">
        <v>0</v>
      </c>
    </row>
    <row r="144" spans="1:11" ht="27.75" customHeight="1">
      <c r="A144" s="773" t="s">
        <v>113</v>
      </c>
      <c r="B144" s="773"/>
      <c r="C144" s="773"/>
      <c r="D144" s="773"/>
      <c r="E144" s="459">
        <f aca="true" t="shared" si="47" ref="E144:K144">SUM(E8+E11+E14+E25+E32+E40+E53+E57+E67+E74+E97+E104+E116+E132+E139)</f>
        <v>109454750</v>
      </c>
      <c r="F144" s="459">
        <f t="shared" si="47"/>
        <v>102370980</v>
      </c>
      <c r="G144" s="459">
        <f t="shared" si="47"/>
        <v>7083770</v>
      </c>
      <c r="H144" s="459">
        <f t="shared" si="47"/>
        <v>96769135</v>
      </c>
      <c r="I144" s="459">
        <f t="shared" si="47"/>
        <v>10274800</v>
      </c>
      <c r="J144" s="459">
        <f t="shared" si="47"/>
        <v>3000</v>
      </c>
      <c r="K144" s="459">
        <f t="shared" si="47"/>
        <v>2407815</v>
      </c>
    </row>
    <row r="145" spans="1:7" ht="28.5" customHeight="1">
      <c r="A145" s="771"/>
      <c r="B145" s="772"/>
      <c r="C145" s="772"/>
      <c r="D145" s="772"/>
      <c r="E145" s="772"/>
      <c r="F145" s="772"/>
      <c r="G145" s="772"/>
    </row>
    <row r="146" spans="1:7" ht="12.75">
      <c r="A146" s="250"/>
      <c r="B146" s="250"/>
      <c r="C146" s="250"/>
      <c r="D146" s="250"/>
      <c r="E146" s="460"/>
      <c r="F146" s="461"/>
      <c r="G146" s="461"/>
    </row>
    <row r="147" spans="1:11" ht="18.75" customHeight="1">
      <c r="A147" s="783" t="s">
        <v>496</v>
      </c>
      <c r="B147" s="784"/>
      <c r="C147" s="784"/>
      <c r="D147" s="785"/>
      <c r="E147" s="466">
        <f aca="true" t="shared" si="48" ref="E147:K147">E69+E71+E73</f>
        <v>54663647</v>
      </c>
      <c r="F147" s="466">
        <f t="shared" si="48"/>
        <v>54663647</v>
      </c>
      <c r="G147" s="466">
        <f t="shared" si="48"/>
        <v>0</v>
      </c>
      <c r="H147" s="466">
        <f t="shared" si="48"/>
        <v>54663647</v>
      </c>
      <c r="I147" s="466">
        <f t="shared" si="48"/>
        <v>0</v>
      </c>
      <c r="J147" s="466">
        <f t="shared" si="48"/>
        <v>0</v>
      </c>
      <c r="K147" s="466">
        <f t="shared" si="48"/>
        <v>0</v>
      </c>
    </row>
    <row r="148" spans="1:11" ht="30.75" customHeight="1">
      <c r="A148" s="782" t="s">
        <v>497</v>
      </c>
      <c r="B148" s="782"/>
      <c r="C148" s="782"/>
      <c r="D148" s="782"/>
      <c r="E148" s="466">
        <f aca="true" t="shared" si="49" ref="E148:K148">E10+E30+E34+E37+E39+E43+E51+E56+E103+E115+E119</f>
        <v>10274800</v>
      </c>
      <c r="F148" s="466">
        <f t="shared" si="49"/>
        <v>10274800</v>
      </c>
      <c r="G148" s="466">
        <f t="shared" si="49"/>
        <v>0</v>
      </c>
      <c r="H148" s="466">
        <f t="shared" si="49"/>
        <v>0</v>
      </c>
      <c r="I148" s="466">
        <f t="shared" si="49"/>
        <v>10274800</v>
      </c>
      <c r="J148" s="466">
        <f t="shared" si="49"/>
        <v>0</v>
      </c>
      <c r="K148" s="466">
        <f t="shared" si="49"/>
        <v>0</v>
      </c>
    </row>
    <row r="149" spans="1:11" ht="32.25" customHeight="1">
      <c r="A149" s="778" t="s">
        <v>498</v>
      </c>
      <c r="B149" s="778"/>
      <c r="C149" s="778"/>
      <c r="D149" s="778"/>
      <c r="E149" s="466">
        <f aca="true" t="shared" si="50" ref="E149:K149">E52</f>
        <v>3000</v>
      </c>
      <c r="F149" s="466">
        <f t="shared" si="50"/>
        <v>3000</v>
      </c>
      <c r="G149" s="466">
        <f t="shared" si="50"/>
        <v>0</v>
      </c>
      <c r="H149" s="466">
        <f t="shared" si="50"/>
        <v>0</v>
      </c>
      <c r="I149" s="466">
        <f t="shared" si="50"/>
        <v>0</v>
      </c>
      <c r="J149" s="466">
        <f t="shared" si="50"/>
        <v>3000</v>
      </c>
      <c r="K149" s="466">
        <f t="shared" si="50"/>
        <v>0</v>
      </c>
    </row>
    <row r="150" spans="1:11" ht="26.25" customHeight="1">
      <c r="A150" s="779" t="s">
        <v>499</v>
      </c>
      <c r="B150" s="779"/>
      <c r="C150" s="779"/>
      <c r="D150" s="779"/>
      <c r="E150" s="466">
        <f aca="true" t="shared" si="51" ref="E150:K150">E22+E99+E111</f>
        <v>11523704</v>
      </c>
      <c r="F150" s="466">
        <f t="shared" si="51"/>
        <v>10059934</v>
      </c>
      <c r="G150" s="466">
        <f t="shared" si="51"/>
        <v>1463770</v>
      </c>
      <c r="H150" s="466">
        <f t="shared" si="51"/>
        <v>11523704</v>
      </c>
      <c r="I150" s="466">
        <f t="shared" si="51"/>
        <v>0</v>
      </c>
      <c r="J150" s="466">
        <f t="shared" si="51"/>
        <v>0</v>
      </c>
      <c r="K150" s="466">
        <f t="shared" si="51"/>
        <v>0</v>
      </c>
    </row>
    <row r="151" spans="1:11" ht="21.75" customHeight="1">
      <c r="A151" s="780" t="s">
        <v>500</v>
      </c>
      <c r="B151" s="780"/>
      <c r="C151" s="780"/>
      <c r="D151" s="780"/>
      <c r="E151" s="466">
        <f aca="true" t="shared" si="52" ref="E151:K151">E24+E96+E107+E113+E120</f>
        <v>2407815</v>
      </c>
      <c r="F151" s="466">
        <f t="shared" si="52"/>
        <v>2407815</v>
      </c>
      <c r="G151" s="466">
        <f t="shared" si="52"/>
        <v>0</v>
      </c>
      <c r="H151" s="466">
        <f t="shared" si="52"/>
        <v>0</v>
      </c>
      <c r="I151" s="466">
        <f t="shared" si="52"/>
        <v>0</v>
      </c>
      <c r="J151" s="466">
        <f t="shared" si="52"/>
        <v>0</v>
      </c>
      <c r="K151" s="466">
        <f t="shared" si="52"/>
        <v>2407815</v>
      </c>
    </row>
    <row r="152" spans="1:11" ht="20.25" customHeight="1">
      <c r="A152" s="781" t="s">
        <v>501</v>
      </c>
      <c r="B152" s="781"/>
      <c r="C152" s="781"/>
      <c r="D152" s="781"/>
      <c r="E152" s="466">
        <f aca="true" t="shared" si="53" ref="E152:K152">E21+E101</f>
        <v>420000</v>
      </c>
      <c r="F152" s="466">
        <f t="shared" si="53"/>
        <v>0</v>
      </c>
      <c r="G152" s="466">
        <f t="shared" si="53"/>
        <v>420000</v>
      </c>
      <c r="H152" s="466">
        <f t="shared" si="53"/>
        <v>420000</v>
      </c>
      <c r="I152" s="466">
        <f t="shared" si="53"/>
        <v>0</v>
      </c>
      <c r="J152" s="466">
        <f t="shared" si="53"/>
        <v>0</v>
      </c>
      <c r="K152" s="466">
        <f t="shared" si="53"/>
        <v>0</v>
      </c>
    </row>
    <row r="153" spans="1:11" ht="52.5" customHeight="1">
      <c r="A153" s="776" t="s">
        <v>502</v>
      </c>
      <c r="B153" s="776"/>
      <c r="C153" s="776"/>
      <c r="D153" s="776"/>
      <c r="E153" s="466">
        <f aca="true" t="shared" si="54" ref="E153:K153">E20+E100+E130+E131</f>
        <v>2562080</v>
      </c>
      <c r="F153" s="466">
        <f t="shared" si="54"/>
        <v>862080</v>
      </c>
      <c r="G153" s="466">
        <f t="shared" si="54"/>
        <v>1700000</v>
      </c>
      <c r="H153" s="466">
        <f t="shared" si="54"/>
        <v>2562080</v>
      </c>
      <c r="I153" s="466">
        <f t="shared" si="54"/>
        <v>0</v>
      </c>
      <c r="J153" s="466">
        <f t="shared" si="54"/>
        <v>0</v>
      </c>
      <c r="K153" s="466">
        <f t="shared" si="54"/>
        <v>0</v>
      </c>
    </row>
    <row r="154" spans="1:11" ht="23.25" customHeight="1">
      <c r="A154" s="769" t="s">
        <v>503</v>
      </c>
      <c r="B154" s="769"/>
      <c r="C154" s="769"/>
      <c r="D154" s="769"/>
      <c r="E154" s="466">
        <f aca="true" t="shared" si="55" ref="E154:K154">E65+E66</f>
        <v>14540889</v>
      </c>
      <c r="F154" s="466">
        <f t="shared" si="55"/>
        <v>14540889</v>
      </c>
      <c r="G154" s="466">
        <f t="shared" si="55"/>
        <v>0</v>
      </c>
      <c r="H154" s="466">
        <f t="shared" si="55"/>
        <v>14540889</v>
      </c>
      <c r="I154" s="466">
        <f t="shared" si="55"/>
        <v>0</v>
      </c>
      <c r="J154" s="466">
        <f t="shared" si="55"/>
        <v>0</v>
      </c>
      <c r="K154" s="466">
        <f t="shared" si="55"/>
        <v>0</v>
      </c>
    </row>
    <row r="155" spans="1:11" ht="19.5" customHeight="1">
      <c r="A155" s="777" t="s">
        <v>504</v>
      </c>
      <c r="B155" s="777"/>
      <c r="C155" s="777"/>
      <c r="D155" s="777"/>
      <c r="E155" s="466">
        <f>E13+E16+E17+E18+E19+E27+E28+E29+E31+E36+E42+E45+E46+E47+E48+E49+E55+E59+E60+E61+E62+E63+E76+E77+E78+E79+E81+E82+E83+E84+E86+E87+E88+E89+E90+E92+E93+E95+E106+E109+E110+E118+E122+E124+E125+E126+E127+E128+E134+E135+E136+E137+E138+E141+E142+E143</f>
        <v>13058815</v>
      </c>
      <c r="F155" s="466">
        <f aca="true" t="shared" si="56" ref="F155:K155">F13+F16+F17+F18+F19+F27+F28+F29+F31+F36+F42+F45+F46+F47+F48+F49+F55+F59+F60+F61+F62+F63+F76+F77+F78+F79+F81+F82+F83+F84+F86+F87+F88+F89+F90+F92+F93+F95+F106+F109+F110+F118+F122+F124+F125+F126+F127+F128+F134+F135+F136+F137+F138+F141+F142+F143</f>
        <v>9558815</v>
      </c>
      <c r="G155" s="466">
        <f t="shared" si="56"/>
        <v>3500000</v>
      </c>
      <c r="H155" s="466">
        <f t="shared" si="56"/>
        <v>13058815</v>
      </c>
      <c r="I155" s="466">
        <f t="shared" si="56"/>
        <v>0</v>
      </c>
      <c r="J155" s="466">
        <f t="shared" si="56"/>
        <v>0</v>
      </c>
      <c r="K155" s="466">
        <f t="shared" si="56"/>
        <v>0</v>
      </c>
    </row>
    <row r="156" spans="1:12" ht="27.75" customHeight="1">
      <c r="A156" s="768" t="s">
        <v>324</v>
      </c>
      <c r="B156" s="768"/>
      <c r="C156" s="768"/>
      <c r="D156" s="768"/>
      <c r="E156" s="467">
        <f aca="true" t="shared" si="57" ref="E156:K156">SUM(E147:E155)</f>
        <v>109454750</v>
      </c>
      <c r="F156" s="467">
        <f t="shared" si="57"/>
        <v>102370980</v>
      </c>
      <c r="G156" s="467">
        <f t="shared" si="57"/>
        <v>7083770</v>
      </c>
      <c r="H156" s="467">
        <f t="shared" si="57"/>
        <v>96769135</v>
      </c>
      <c r="I156" s="467">
        <f t="shared" si="57"/>
        <v>10274800</v>
      </c>
      <c r="J156" s="467">
        <f t="shared" si="57"/>
        <v>3000</v>
      </c>
      <c r="K156" s="467">
        <f t="shared" si="57"/>
        <v>2407815</v>
      </c>
      <c r="L156" s="249"/>
    </row>
    <row r="157" spans="1:7" ht="36" customHeight="1">
      <c r="A157" s="251"/>
      <c r="B157" s="251"/>
      <c r="C157" s="251"/>
      <c r="D157" s="251"/>
      <c r="E157" s="462"/>
      <c r="F157" s="463"/>
      <c r="G157" s="463"/>
    </row>
    <row r="158" spans="1:11" ht="12.75">
      <c r="A158" s="251"/>
      <c r="B158" s="251"/>
      <c r="C158" s="767" t="s">
        <v>19</v>
      </c>
      <c r="D158" s="767"/>
      <c r="E158" s="652">
        <f>E65</f>
        <v>14060889</v>
      </c>
      <c r="F158" s="652">
        <f aca="true" t="shared" si="58" ref="F158:K158">F65</f>
        <v>14060889</v>
      </c>
      <c r="G158" s="652">
        <f t="shared" si="58"/>
        <v>0</v>
      </c>
      <c r="H158" s="652">
        <f t="shared" si="58"/>
        <v>14060889</v>
      </c>
      <c r="I158" s="652">
        <f t="shared" si="58"/>
        <v>0</v>
      </c>
      <c r="J158" s="652">
        <f t="shared" si="58"/>
        <v>0</v>
      </c>
      <c r="K158" s="652">
        <f t="shared" si="58"/>
        <v>0</v>
      </c>
    </row>
    <row r="159" spans="1:11" ht="12.75">
      <c r="A159" s="251"/>
      <c r="B159" s="251"/>
      <c r="C159" s="767" t="s">
        <v>21</v>
      </c>
      <c r="D159" s="767"/>
      <c r="E159" s="652">
        <f>E66</f>
        <v>480000</v>
      </c>
      <c r="F159" s="652">
        <f aca="true" t="shared" si="59" ref="F159:K159">F66</f>
        <v>480000</v>
      </c>
      <c r="G159" s="652">
        <f t="shared" si="59"/>
        <v>0</v>
      </c>
      <c r="H159" s="652">
        <f t="shared" si="59"/>
        <v>480000</v>
      </c>
      <c r="I159" s="652">
        <f t="shared" si="59"/>
        <v>0</v>
      </c>
      <c r="J159" s="652">
        <f t="shared" si="59"/>
        <v>0</v>
      </c>
      <c r="K159" s="652">
        <f t="shared" si="59"/>
        <v>0</v>
      </c>
    </row>
    <row r="160" spans="1:11" ht="12.75">
      <c r="A160" s="251"/>
      <c r="B160" s="251"/>
      <c r="C160" s="767" t="s">
        <v>299</v>
      </c>
      <c r="D160" s="767"/>
      <c r="E160" s="652">
        <f>E59</f>
        <v>2200000</v>
      </c>
      <c r="F160" s="652">
        <f aca="true" t="shared" si="60" ref="F160:K160">F59</f>
        <v>2200000</v>
      </c>
      <c r="G160" s="652">
        <f t="shared" si="60"/>
        <v>0</v>
      </c>
      <c r="H160" s="652">
        <f t="shared" si="60"/>
        <v>2200000</v>
      </c>
      <c r="I160" s="652">
        <f t="shared" si="60"/>
        <v>0</v>
      </c>
      <c r="J160" s="652">
        <f t="shared" si="60"/>
        <v>0</v>
      </c>
      <c r="K160" s="652">
        <f t="shared" si="60"/>
        <v>0</v>
      </c>
    </row>
    <row r="161" spans="1:11" ht="12.75">
      <c r="A161" s="251"/>
      <c r="B161" s="251"/>
      <c r="C161" s="767" t="s">
        <v>301</v>
      </c>
      <c r="D161" s="767"/>
      <c r="E161" s="652">
        <f>E27</f>
        <v>510</v>
      </c>
      <c r="F161" s="652">
        <f aca="true" t="shared" si="61" ref="F161:K161">F27</f>
        <v>510</v>
      </c>
      <c r="G161" s="652">
        <f t="shared" si="61"/>
        <v>0</v>
      </c>
      <c r="H161" s="652">
        <f t="shared" si="61"/>
        <v>510</v>
      </c>
      <c r="I161" s="652">
        <f t="shared" si="61"/>
        <v>0</v>
      </c>
      <c r="J161" s="652">
        <f t="shared" si="61"/>
        <v>0</v>
      </c>
      <c r="K161" s="652">
        <f t="shared" si="61"/>
        <v>0</v>
      </c>
    </row>
    <row r="162" spans="1:11" ht="12.75">
      <c r="A162" s="251"/>
      <c r="B162" s="251"/>
      <c r="C162" s="767" t="s">
        <v>382</v>
      </c>
      <c r="D162" s="767"/>
      <c r="E162" s="652">
        <f>E60</f>
        <v>1350150</v>
      </c>
      <c r="F162" s="652">
        <f aca="true" t="shared" si="62" ref="F162:K162">F60</f>
        <v>1350150</v>
      </c>
      <c r="G162" s="652">
        <f t="shared" si="62"/>
        <v>0</v>
      </c>
      <c r="H162" s="652">
        <f t="shared" si="62"/>
        <v>1350150</v>
      </c>
      <c r="I162" s="652">
        <f t="shared" si="62"/>
        <v>0</v>
      </c>
      <c r="J162" s="652">
        <f t="shared" si="62"/>
        <v>0</v>
      </c>
      <c r="K162" s="652">
        <f t="shared" si="62"/>
        <v>0</v>
      </c>
    </row>
    <row r="163" spans="1:11" ht="12.75">
      <c r="A163" s="251"/>
      <c r="B163" s="251"/>
      <c r="C163" s="767" t="s">
        <v>247</v>
      </c>
      <c r="D163" s="767"/>
      <c r="E163" s="652">
        <f>E16+E61</f>
        <v>80000</v>
      </c>
      <c r="F163" s="652">
        <f aca="true" t="shared" si="63" ref="F163:K163">F16+F61</f>
        <v>80000</v>
      </c>
      <c r="G163" s="652">
        <f t="shared" si="63"/>
        <v>0</v>
      </c>
      <c r="H163" s="652">
        <f t="shared" si="63"/>
        <v>80000</v>
      </c>
      <c r="I163" s="652">
        <f t="shared" si="63"/>
        <v>0</v>
      </c>
      <c r="J163" s="652">
        <f t="shared" si="63"/>
        <v>0</v>
      </c>
      <c r="K163" s="652">
        <f t="shared" si="63"/>
        <v>0</v>
      </c>
    </row>
    <row r="164" spans="1:11" ht="12.75">
      <c r="A164" s="251"/>
      <c r="B164" s="251"/>
      <c r="C164" s="767" t="s">
        <v>200</v>
      </c>
      <c r="D164" s="767"/>
      <c r="E164" s="652">
        <f>E17+E141</f>
        <v>12000</v>
      </c>
      <c r="F164" s="652">
        <f aca="true" t="shared" si="64" ref="F164:K164">F17+F141</f>
        <v>12000</v>
      </c>
      <c r="G164" s="652">
        <f t="shared" si="64"/>
        <v>0</v>
      </c>
      <c r="H164" s="652">
        <f t="shared" si="64"/>
        <v>12000</v>
      </c>
      <c r="I164" s="652">
        <f t="shared" si="64"/>
        <v>0</v>
      </c>
      <c r="J164" s="652">
        <f t="shared" si="64"/>
        <v>0</v>
      </c>
      <c r="K164" s="652">
        <f t="shared" si="64"/>
        <v>0</v>
      </c>
    </row>
    <row r="165" spans="1:11" ht="12.75">
      <c r="A165" s="251"/>
      <c r="B165" s="251"/>
      <c r="C165" s="767" t="s">
        <v>383</v>
      </c>
      <c r="D165" s="767"/>
      <c r="E165" s="652">
        <f>E62</f>
        <v>20000</v>
      </c>
      <c r="F165" s="652">
        <f aca="true" t="shared" si="65" ref="F165:K165">F62</f>
        <v>20000</v>
      </c>
      <c r="G165" s="652">
        <f t="shared" si="65"/>
        <v>0</v>
      </c>
      <c r="H165" s="652">
        <f t="shared" si="65"/>
        <v>20000</v>
      </c>
      <c r="I165" s="652">
        <f t="shared" si="65"/>
        <v>0</v>
      </c>
      <c r="J165" s="652">
        <f t="shared" si="65"/>
        <v>0</v>
      </c>
      <c r="K165" s="652">
        <f t="shared" si="65"/>
        <v>0</v>
      </c>
    </row>
    <row r="166" spans="1:11" ht="12.75">
      <c r="A166" s="251"/>
      <c r="B166" s="251"/>
      <c r="C166" s="767" t="s">
        <v>202</v>
      </c>
      <c r="D166" s="767"/>
      <c r="E166" s="652">
        <f>E45+E76+E81+E86+E142+E134</f>
        <v>180300</v>
      </c>
      <c r="F166" s="652">
        <f aca="true" t="shared" si="66" ref="F166:K166">F45+F76+F81+F86+F142+F134</f>
        <v>180300</v>
      </c>
      <c r="G166" s="652">
        <f t="shared" si="66"/>
        <v>0</v>
      </c>
      <c r="H166" s="652">
        <f t="shared" si="66"/>
        <v>180300</v>
      </c>
      <c r="I166" s="652">
        <f t="shared" si="66"/>
        <v>0</v>
      </c>
      <c r="J166" s="652">
        <f t="shared" si="66"/>
        <v>0</v>
      </c>
      <c r="K166" s="652">
        <f t="shared" si="66"/>
        <v>0</v>
      </c>
    </row>
    <row r="167" spans="1:11" ht="12.75">
      <c r="A167" s="251"/>
      <c r="B167" s="251"/>
      <c r="C167" s="767" t="s">
        <v>303</v>
      </c>
      <c r="D167" s="767"/>
      <c r="E167" s="652">
        <f>E28+E46+E77+E82+E87+E106+E124+E135+E92+E109</f>
        <v>536500</v>
      </c>
      <c r="F167" s="652">
        <f aca="true" t="shared" si="67" ref="F167:K167">F28+F46+F77+F82+F87+F106+F124+F135+F92+F109</f>
        <v>536500</v>
      </c>
      <c r="G167" s="652">
        <f t="shared" si="67"/>
        <v>0</v>
      </c>
      <c r="H167" s="652">
        <f t="shared" si="67"/>
        <v>536500</v>
      </c>
      <c r="I167" s="652">
        <f t="shared" si="67"/>
        <v>0</v>
      </c>
      <c r="J167" s="652">
        <f t="shared" si="67"/>
        <v>0</v>
      </c>
      <c r="K167" s="652">
        <f t="shared" si="67"/>
        <v>0</v>
      </c>
    </row>
    <row r="168" spans="1:11" ht="12.75">
      <c r="A168" s="251"/>
      <c r="B168" s="251"/>
      <c r="C168" s="767" t="s">
        <v>437</v>
      </c>
      <c r="D168" s="767"/>
      <c r="E168" s="652">
        <f>E29</f>
        <v>3500000</v>
      </c>
      <c r="F168" s="652">
        <f aca="true" t="shared" si="68" ref="F168:K168">F29</f>
        <v>0</v>
      </c>
      <c r="G168" s="652">
        <f t="shared" si="68"/>
        <v>3500000</v>
      </c>
      <c r="H168" s="652">
        <f t="shared" si="68"/>
        <v>3500000</v>
      </c>
      <c r="I168" s="652">
        <f t="shared" si="68"/>
        <v>0</v>
      </c>
      <c r="J168" s="652">
        <f t="shared" si="68"/>
        <v>0</v>
      </c>
      <c r="K168" s="652">
        <f t="shared" si="68"/>
        <v>0</v>
      </c>
    </row>
    <row r="169" spans="1:11" ht="12.75">
      <c r="A169" s="251"/>
      <c r="B169" s="251"/>
      <c r="C169" s="767" t="s">
        <v>210</v>
      </c>
      <c r="D169" s="767"/>
      <c r="E169" s="652">
        <f>E36+E47+E88+E93+E95+E110+E118+E125+E136</f>
        <v>3157361</v>
      </c>
      <c r="F169" s="652">
        <f aca="true" t="shared" si="69" ref="F169:K169">F36+F47+F88+F93+F95+F110+F118+F125+F136</f>
        <v>3157361</v>
      </c>
      <c r="G169" s="652">
        <f t="shared" si="69"/>
        <v>0</v>
      </c>
      <c r="H169" s="652">
        <f t="shared" si="69"/>
        <v>3157361</v>
      </c>
      <c r="I169" s="652">
        <f t="shared" si="69"/>
        <v>0</v>
      </c>
      <c r="J169" s="652">
        <f t="shared" si="69"/>
        <v>0</v>
      </c>
      <c r="K169" s="652">
        <f t="shared" si="69"/>
        <v>0</v>
      </c>
    </row>
    <row r="170" spans="1:11" ht="12.75">
      <c r="A170" s="251"/>
      <c r="B170" s="251"/>
      <c r="C170" s="767" t="s">
        <v>448</v>
      </c>
      <c r="D170" s="767"/>
      <c r="E170" s="652">
        <f>E63+E143</f>
        <v>4000</v>
      </c>
      <c r="F170" s="652">
        <f aca="true" t="shared" si="70" ref="F170:K170">F63+F143</f>
        <v>4000</v>
      </c>
      <c r="G170" s="652">
        <f t="shared" si="70"/>
        <v>0</v>
      </c>
      <c r="H170" s="652">
        <f t="shared" si="70"/>
        <v>4000</v>
      </c>
      <c r="I170" s="652">
        <f t="shared" si="70"/>
        <v>0</v>
      </c>
      <c r="J170" s="652">
        <f t="shared" si="70"/>
        <v>0</v>
      </c>
      <c r="K170" s="652">
        <f t="shared" si="70"/>
        <v>0</v>
      </c>
    </row>
    <row r="171" spans="1:11" ht="12.75">
      <c r="A171" s="251"/>
      <c r="B171" s="251"/>
      <c r="C171" s="767" t="s">
        <v>204</v>
      </c>
      <c r="D171" s="767"/>
      <c r="E171" s="652">
        <f>E18+E42+E48+E55+E78+E83+E89+E137</f>
        <v>52800</v>
      </c>
      <c r="F171" s="652">
        <f aca="true" t="shared" si="71" ref="F171:K171">F18+F42+F48+F55+F78+F83+F89+F137</f>
        <v>52800</v>
      </c>
      <c r="G171" s="652">
        <f t="shared" si="71"/>
        <v>0</v>
      </c>
      <c r="H171" s="652">
        <f t="shared" si="71"/>
        <v>52800</v>
      </c>
      <c r="I171" s="652">
        <f t="shared" si="71"/>
        <v>0</v>
      </c>
      <c r="J171" s="652">
        <f t="shared" si="71"/>
        <v>0</v>
      </c>
      <c r="K171" s="652">
        <f t="shared" si="71"/>
        <v>0</v>
      </c>
    </row>
    <row r="172" spans="1:11" ht="12.75">
      <c r="A172" s="251"/>
      <c r="B172" s="251"/>
      <c r="C172" s="767" t="s">
        <v>305</v>
      </c>
      <c r="D172" s="767"/>
      <c r="E172" s="652">
        <f>E19+E49+E79+E122+E84+E90+E126+E138</f>
        <v>150594</v>
      </c>
      <c r="F172" s="652">
        <f aca="true" t="shared" si="72" ref="F172:K172">F19+F49+F79+F122+F84+F90+F126+F138</f>
        <v>150594</v>
      </c>
      <c r="G172" s="652">
        <f t="shared" si="72"/>
        <v>0</v>
      </c>
      <c r="H172" s="652">
        <f t="shared" si="72"/>
        <v>150594</v>
      </c>
      <c r="I172" s="652">
        <f t="shared" si="72"/>
        <v>0</v>
      </c>
      <c r="J172" s="652">
        <f t="shared" si="72"/>
        <v>0</v>
      </c>
      <c r="K172" s="652">
        <f t="shared" si="72"/>
        <v>0</v>
      </c>
    </row>
    <row r="173" spans="1:11" ht="12.75">
      <c r="A173" s="251"/>
      <c r="B173" s="251"/>
      <c r="C173" s="767" t="s">
        <v>494</v>
      </c>
      <c r="D173" s="767"/>
      <c r="E173" s="652">
        <f>E130</f>
        <v>814180</v>
      </c>
      <c r="F173" s="652">
        <f aca="true" t="shared" si="73" ref="F173:K173">F130</f>
        <v>814180</v>
      </c>
      <c r="G173" s="652">
        <f t="shared" si="73"/>
        <v>0</v>
      </c>
      <c r="H173" s="652">
        <f t="shared" si="73"/>
        <v>814180</v>
      </c>
      <c r="I173" s="652">
        <f t="shared" si="73"/>
        <v>0</v>
      </c>
      <c r="J173" s="652">
        <f t="shared" si="73"/>
        <v>0</v>
      </c>
      <c r="K173" s="652">
        <f t="shared" si="73"/>
        <v>0</v>
      </c>
    </row>
    <row r="174" spans="1:11" ht="12.75">
      <c r="A174" s="251"/>
      <c r="B174" s="251"/>
      <c r="C174" s="767" t="s">
        <v>425</v>
      </c>
      <c r="D174" s="767"/>
      <c r="E174" s="652">
        <f>E131</f>
        <v>47900</v>
      </c>
      <c r="F174" s="652">
        <f aca="true" t="shared" si="74" ref="F174:K174">F131</f>
        <v>47900</v>
      </c>
      <c r="G174" s="652">
        <f t="shared" si="74"/>
        <v>0</v>
      </c>
      <c r="H174" s="652">
        <f t="shared" si="74"/>
        <v>47900</v>
      </c>
      <c r="I174" s="652">
        <f t="shared" si="74"/>
        <v>0</v>
      </c>
      <c r="J174" s="652">
        <f t="shared" si="74"/>
        <v>0</v>
      </c>
      <c r="K174" s="652">
        <f t="shared" si="74"/>
        <v>0</v>
      </c>
    </row>
    <row r="175" spans="1:11" ht="12.75">
      <c r="A175" s="251"/>
      <c r="B175" s="251"/>
      <c r="C175" s="767" t="s">
        <v>232</v>
      </c>
      <c r="D175" s="767"/>
      <c r="E175" s="652">
        <f>E10+E30+E37+E39+E43+E51+E56+E103+E115+E119+E34</f>
        <v>10274800</v>
      </c>
      <c r="F175" s="652">
        <f aca="true" t="shared" si="75" ref="F175:K175">F10+F30+F37+F39+F43+F51+F56+F103+F115+F119+F34</f>
        <v>10274800</v>
      </c>
      <c r="G175" s="652">
        <f t="shared" si="75"/>
        <v>0</v>
      </c>
      <c r="H175" s="652">
        <f t="shared" si="75"/>
        <v>0</v>
      </c>
      <c r="I175" s="652">
        <f t="shared" si="75"/>
        <v>10274800</v>
      </c>
      <c r="J175" s="652">
        <f t="shared" si="75"/>
        <v>0</v>
      </c>
      <c r="K175" s="652">
        <f t="shared" si="75"/>
        <v>0</v>
      </c>
    </row>
    <row r="176" spans="1:11" ht="12.75">
      <c r="A176" s="251"/>
      <c r="B176" s="251"/>
      <c r="C176" s="767" t="s">
        <v>316</v>
      </c>
      <c r="D176" s="767"/>
      <c r="E176" s="652">
        <f>E52</f>
        <v>3000</v>
      </c>
      <c r="F176" s="652">
        <f aca="true" t="shared" si="76" ref="F176:K176">F52</f>
        <v>3000</v>
      </c>
      <c r="G176" s="652">
        <f t="shared" si="76"/>
        <v>0</v>
      </c>
      <c r="H176" s="652">
        <f t="shared" si="76"/>
        <v>0</v>
      </c>
      <c r="I176" s="652">
        <f t="shared" si="76"/>
        <v>0</v>
      </c>
      <c r="J176" s="652">
        <f t="shared" si="76"/>
        <v>3000</v>
      </c>
      <c r="K176" s="652">
        <f t="shared" si="76"/>
        <v>0</v>
      </c>
    </row>
    <row r="177" spans="1:11" ht="12.75">
      <c r="A177" s="251"/>
      <c r="B177" s="251"/>
      <c r="C177" s="767" t="s">
        <v>79</v>
      </c>
      <c r="D177" s="767"/>
      <c r="E177" s="652">
        <f>E99+E111</f>
        <v>10059934</v>
      </c>
      <c r="F177" s="652">
        <f aca="true" t="shared" si="77" ref="F177:K177">F99+F111</f>
        <v>10059934</v>
      </c>
      <c r="G177" s="652">
        <f t="shared" si="77"/>
        <v>0</v>
      </c>
      <c r="H177" s="652">
        <f t="shared" si="77"/>
        <v>10059934</v>
      </c>
      <c r="I177" s="652">
        <f t="shared" si="77"/>
        <v>0</v>
      </c>
      <c r="J177" s="652">
        <f t="shared" si="77"/>
        <v>0</v>
      </c>
      <c r="K177" s="652">
        <f t="shared" si="77"/>
        <v>0</v>
      </c>
    </row>
    <row r="178" spans="1:11" ht="12.75">
      <c r="A178" s="251"/>
      <c r="B178" s="251"/>
      <c r="C178" s="767" t="s">
        <v>58</v>
      </c>
      <c r="D178" s="767"/>
      <c r="E178" s="652">
        <f>E24+E96</f>
        <v>360000</v>
      </c>
      <c r="F178" s="652">
        <f aca="true" t="shared" si="78" ref="F178:K178">F24+F96</f>
        <v>360000</v>
      </c>
      <c r="G178" s="652">
        <f t="shared" si="78"/>
        <v>0</v>
      </c>
      <c r="H178" s="652">
        <f t="shared" si="78"/>
        <v>0</v>
      </c>
      <c r="I178" s="652">
        <f t="shared" si="78"/>
        <v>0</v>
      </c>
      <c r="J178" s="652">
        <f t="shared" si="78"/>
        <v>0</v>
      </c>
      <c r="K178" s="652">
        <f t="shared" si="78"/>
        <v>360000</v>
      </c>
    </row>
    <row r="179" spans="1:11" ht="12.75">
      <c r="A179" s="251"/>
      <c r="B179" s="251"/>
      <c r="C179" s="767" t="s">
        <v>72</v>
      </c>
      <c r="D179" s="767"/>
      <c r="E179" s="652">
        <f>E107+E113+E120</f>
        <v>2047815</v>
      </c>
      <c r="F179" s="652">
        <f aca="true" t="shared" si="79" ref="F179:K179">F107+F113+F120</f>
        <v>2047815</v>
      </c>
      <c r="G179" s="652">
        <f t="shared" si="79"/>
        <v>0</v>
      </c>
      <c r="H179" s="652">
        <f t="shared" si="79"/>
        <v>0</v>
      </c>
      <c r="I179" s="652">
        <f t="shared" si="79"/>
        <v>0</v>
      </c>
      <c r="J179" s="652">
        <f t="shared" si="79"/>
        <v>0</v>
      </c>
      <c r="K179" s="652">
        <f t="shared" si="79"/>
        <v>2047815</v>
      </c>
    </row>
    <row r="180" spans="1:11" ht="12.75">
      <c r="A180" s="251"/>
      <c r="B180" s="251"/>
      <c r="C180" s="767" t="s">
        <v>307</v>
      </c>
      <c r="D180" s="767"/>
      <c r="E180" s="652">
        <f>E31</f>
        <v>268000</v>
      </c>
      <c r="F180" s="652">
        <f aca="true" t="shared" si="80" ref="F180:K180">F31</f>
        <v>268000</v>
      </c>
      <c r="G180" s="652">
        <f t="shared" si="80"/>
        <v>0</v>
      </c>
      <c r="H180" s="652">
        <f t="shared" si="80"/>
        <v>268000</v>
      </c>
      <c r="I180" s="652">
        <f t="shared" si="80"/>
        <v>0</v>
      </c>
      <c r="J180" s="652">
        <f t="shared" si="80"/>
        <v>0</v>
      </c>
      <c r="K180" s="652">
        <f t="shared" si="80"/>
        <v>0</v>
      </c>
    </row>
    <row r="181" spans="1:11" ht="12.75">
      <c r="A181" s="251"/>
      <c r="B181" s="251"/>
      <c r="C181" s="767" t="s">
        <v>239</v>
      </c>
      <c r="D181" s="767"/>
      <c r="E181" s="652">
        <f>E13</f>
        <v>75000</v>
      </c>
      <c r="F181" s="652">
        <f aca="true" t="shared" si="81" ref="F181:K181">F13</f>
        <v>75000</v>
      </c>
      <c r="G181" s="652">
        <f t="shared" si="81"/>
        <v>0</v>
      </c>
      <c r="H181" s="652">
        <f t="shared" si="81"/>
        <v>75000</v>
      </c>
      <c r="I181" s="652">
        <f t="shared" si="81"/>
        <v>0</v>
      </c>
      <c r="J181" s="652">
        <f t="shared" si="81"/>
        <v>0</v>
      </c>
      <c r="K181" s="652">
        <f t="shared" si="81"/>
        <v>0</v>
      </c>
    </row>
    <row r="182" spans="1:11" ht="12.75">
      <c r="A182" s="251"/>
      <c r="B182" s="251"/>
      <c r="C182" s="767" t="s">
        <v>424</v>
      </c>
      <c r="D182" s="767"/>
      <c r="E182" s="652">
        <f>E127</f>
        <v>1306600</v>
      </c>
      <c r="F182" s="652">
        <f aca="true" t="shared" si="82" ref="F182:K182">F127</f>
        <v>1306600</v>
      </c>
      <c r="G182" s="652">
        <f t="shared" si="82"/>
        <v>0</v>
      </c>
      <c r="H182" s="652">
        <f t="shared" si="82"/>
        <v>1306600</v>
      </c>
      <c r="I182" s="652">
        <f t="shared" si="82"/>
        <v>0</v>
      </c>
      <c r="J182" s="652">
        <f t="shared" si="82"/>
        <v>0</v>
      </c>
      <c r="K182" s="652">
        <f t="shared" si="82"/>
        <v>0</v>
      </c>
    </row>
    <row r="183" spans="1:11" ht="12.75">
      <c r="A183" s="251"/>
      <c r="B183" s="251"/>
      <c r="C183" s="767" t="s">
        <v>393</v>
      </c>
      <c r="D183" s="767"/>
      <c r="E183" s="652">
        <f>E128</f>
        <v>165000</v>
      </c>
      <c r="F183" s="652">
        <f aca="true" t="shared" si="83" ref="F183:K183">F128</f>
        <v>165000</v>
      </c>
      <c r="G183" s="652">
        <f t="shared" si="83"/>
        <v>0</v>
      </c>
      <c r="H183" s="652">
        <f t="shared" si="83"/>
        <v>165000</v>
      </c>
      <c r="I183" s="652">
        <f t="shared" si="83"/>
        <v>0</v>
      </c>
      <c r="J183" s="652">
        <f t="shared" si="83"/>
        <v>0</v>
      </c>
      <c r="K183" s="652">
        <f t="shared" si="83"/>
        <v>0</v>
      </c>
    </row>
    <row r="184" spans="1:11" ht="12.75">
      <c r="A184" s="251"/>
      <c r="B184" s="251"/>
      <c r="C184" s="767" t="s">
        <v>29</v>
      </c>
      <c r="D184" s="767"/>
      <c r="E184" s="652">
        <f>E69+E71+E73</f>
        <v>54663647</v>
      </c>
      <c r="F184" s="652">
        <f aca="true" t="shared" si="84" ref="F184:K184">F69+F71+F73</f>
        <v>54663647</v>
      </c>
      <c r="G184" s="652">
        <f t="shared" si="84"/>
        <v>0</v>
      </c>
      <c r="H184" s="652">
        <f t="shared" si="84"/>
        <v>54663647</v>
      </c>
      <c r="I184" s="652">
        <f t="shared" si="84"/>
        <v>0</v>
      </c>
      <c r="J184" s="652">
        <f t="shared" si="84"/>
        <v>0</v>
      </c>
      <c r="K184" s="652">
        <f t="shared" si="84"/>
        <v>0</v>
      </c>
    </row>
    <row r="185" spans="1:11" ht="12.75">
      <c r="A185" s="251"/>
      <c r="B185" s="251"/>
      <c r="C185" s="767" t="s">
        <v>492</v>
      </c>
      <c r="D185" s="767"/>
      <c r="E185" s="652">
        <f>E20+E100</f>
        <v>1700000</v>
      </c>
      <c r="F185" s="652">
        <f aca="true" t="shared" si="85" ref="F185:K185">F20+F100</f>
        <v>0</v>
      </c>
      <c r="G185" s="652">
        <f t="shared" si="85"/>
        <v>1700000</v>
      </c>
      <c r="H185" s="652">
        <f t="shared" si="85"/>
        <v>1700000</v>
      </c>
      <c r="I185" s="652">
        <f t="shared" si="85"/>
        <v>0</v>
      </c>
      <c r="J185" s="652">
        <f t="shared" si="85"/>
        <v>0</v>
      </c>
      <c r="K185" s="652">
        <f t="shared" si="85"/>
        <v>0</v>
      </c>
    </row>
    <row r="186" spans="1:11" ht="12.75">
      <c r="A186" s="251"/>
      <c r="B186" s="251"/>
      <c r="C186" s="767" t="s">
        <v>377</v>
      </c>
      <c r="D186" s="767"/>
      <c r="E186" s="652">
        <f>E21+E101</f>
        <v>420000</v>
      </c>
      <c r="F186" s="652">
        <f aca="true" t="shared" si="86" ref="F186:K186">F21+F101</f>
        <v>0</v>
      </c>
      <c r="G186" s="652">
        <f t="shared" si="86"/>
        <v>420000</v>
      </c>
      <c r="H186" s="652">
        <f t="shared" si="86"/>
        <v>420000</v>
      </c>
      <c r="I186" s="652">
        <f t="shared" si="86"/>
        <v>0</v>
      </c>
      <c r="J186" s="652">
        <f t="shared" si="86"/>
        <v>0</v>
      </c>
      <c r="K186" s="652">
        <f t="shared" si="86"/>
        <v>0</v>
      </c>
    </row>
    <row r="187" spans="1:11" ht="12.75">
      <c r="A187" s="251"/>
      <c r="B187" s="251"/>
      <c r="C187" s="767" t="s">
        <v>157</v>
      </c>
      <c r="D187" s="767"/>
      <c r="E187" s="652">
        <f>E22</f>
        <v>1463770</v>
      </c>
      <c r="F187" s="652">
        <f aca="true" t="shared" si="87" ref="F187:K187">F22</f>
        <v>0</v>
      </c>
      <c r="G187" s="652">
        <f t="shared" si="87"/>
        <v>1463770</v>
      </c>
      <c r="H187" s="652">
        <f t="shared" si="87"/>
        <v>1463770</v>
      </c>
      <c r="I187" s="652">
        <f t="shared" si="87"/>
        <v>0</v>
      </c>
      <c r="J187" s="652">
        <f t="shared" si="87"/>
        <v>0</v>
      </c>
      <c r="K187" s="652">
        <f t="shared" si="87"/>
        <v>0</v>
      </c>
    </row>
    <row r="188" spans="1:11" ht="12.75">
      <c r="A188" s="251"/>
      <c r="B188" s="251"/>
      <c r="C188" s="766" t="s">
        <v>125</v>
      </c>
      <c r="D188" s="766"/>
      <c r="E188" s="653">
        <f>SUM(E158:E187)</f>
        <v>109454750</v>
      </c>
      <c r="F188" s="653">
        <f aca="true" t="shared" si="88" ref="F188:K188">SUM(F158:F187)</f>
        <v>102370980</v>
      </c>
      <c r="G188" s="653">
        <f t="shared" si="88"/>
        <v>7083770</v>
      </c>
      <c r="H188" s="653">
        <f t="shared" si="88"/>
        <v>96769135</v>
      </c>
      <c r="I188" s="653">
        <f t="shared" si="88"/>
        <v>10274800</v>
      </c>
      <c r="J188" s="653">
        <f t="shared" si="88"/>
        <v>3000</v>
      </c>
      <c r="K188" s="653">
        <f t="shared" si="88"/>
        <v>2407815</v>
      </c>
    </row>
    <row r="189" spans="1:7" ht="12.75">
      <c r="A189" s="251"/>
      <c r="B189" s="251"/>
      <c r="C189" s="251"/>
      <c r="D189" s="251"/>
      <c r="E189" s="462"/>
      <c r="F189" s="463"/>
      <c r="G189" s="463"/>
    </row>
    <row r="190" spans="1:7" ht="12.75">
      <c r="A190" s="251"/>
      <c r="B190" s="251"/>
      <c r="C190" s="251"/>
      <c r="D190" s="251"/>
      <c r="E190" s="462"/>
      <c r="F190" s="463"/>
      <c r="G190" s="463"/>
    </row>
    <row r="191" spans="1:7" ht="12.75">
      <c r="A191" s="251"/>
      <c r="B191" s="251"/>
      <c r="C191" s="251"/>
      <c r="D191" s="251"/>
      <c r="E191" s="462"/>
      <c r="F191" s="463"/>
      <c r="G191" s="463"/>
    </row>
    <row r="192" spans="1:7" ht="12.75">
      <c r="A192" s="251"/>
      <c r="B192" s="251"/>
      <c r="C192" s="251"/>
      <c r="D192" s="251"/>
      <c r="E192" s="462"/>
      <c r="F192" s="463"/>
      <c r="G192" s="463"/>
    </row>
    <row r="193" spans="1:7" ht="12.75">
      <c r="A193" s="251"/>
      <c r="B193" s="251"/>
      <c r="C193" s="251"/>
      <c r="D193" s="251"/>
      <c r="E193" s="462"/>
      <c r="F193" s="463"/>
      <c r="G193" s="463"/>
    </row>
    <row r="194" spans="1:7" ht="12.75">
      <c r="A194" s="251"/>
      <c r="B194" s="251"/>
      <c r="C194" s="251"/>
      <c r="D194" s="251"/>
      <c r="E194" s="462"/>
      <c r="F194" s="463"/>
      <c r="G194" s="463"/>
    </row>
    <row r="195" spans="1:7" ht="12.75">
      <c r="A195" s="251"/>
      <c r="B195" s="251"/>
      <c r="C195" s="251"/>
      <c r="D195" s="251"/>
      <c r="E195" s="462"/>
      <c r="F195" s="463"/>
      <c r="G195" s="463"/>
    </row>
    <row r="196" spans="1:7" ht="12.75">
      <c r="A196" s="251"/>
      <c r="B196" s="251"/>
      <c r="C196" s="251"/>
      <c r="D196" s="251"/>
      <c r="E196" s="462"/>
      <c r="F196" s="463"/>
      <c r="G196" s="463"/>
    </row>
    <row r="197" spans="1:7" ht="12.75">
      <c r="A197" s="251"/>
      <c r="B197" s="251"/>
      <c r="C197" s="251"/>
      <c r="D197" s="251"/>
      <c r="E197" s="462"/>
      <c r="F197" s="463"/>
      <c r="G197" s="463"/>
    </row>
    <row r="198" spans="1:7" ht="12.75">
      <c r="A198" s="251"/>
      <c r="B198" s="251"/>
      <c r="C198" s="251"/>
      <c r="D198" s="251"/>
      <c r="E198" s="462"/>
      <c r="F198" s="463"/>
      <c r="G198" s="463"/>
    </row>
    <row r="199" spans="1:7" ht="12.75">
      <c r="A199" s="251"/>
      <c r="B199" s="251"/>
      <c r="C199" s="251"/>
      <c r="D199" s="251"/>
      <c r="E199" s="462"/>
      <c r="F199" s="463"/>
      <c r="G199" s="463"/>
    </row>
    <row r="200" spans="1:7" ht="12.75">
      <c r="A200" s="251"/>
      <c r="B200" s="251"/>
      <c r="C200" s="251"/>
      <c r="D200" s="251"/>
      <c r="E200" s="462"/>
      <c r="F200" s="463"/>
      <c r="G200" s="463"/>
    </row>
    <row r="201" spans="1:7" ht="12.75">
      <c r="A201" s="251"/>
      <c r="B201" s="251"/>
      <c r="C201" s="251"/>
      <c r="D201" s="251"/>
      <c r="E201" s="462"/>
      <c r="F201" s="463"/>
      <c r="G201" s="463"/>
    </row>
    <row r="202" spans="1:7" ht="12.75">
      <c r="A202" s="251"/>
      <c r="B202" s="251"/>
      <c r="C202" s="251"/>
      <c r="D202" s="251"/>
      <c r="E202" s="462"/>
      <c r="F202" s="463"/>
      <c r="G202" s="463"/>
    </row>
    <row r="203" spans="1:7" ht="12.75">
      <c r="A203" s="251"/>
      <c r="B203" s="251"/>
      <c r="C203" s="251"/>
      <c r="D203" s="251"/>
      <c r="E203" s="462"/>
      <c r="F203" s="463"/>
      <c r="G203" s="463"/>
    </row>
    <row r="204" spans="1:7" ht="12.75">
      <c r="A204" s="251"/>
      <c r="B204" s="251"/>
      <c r="C204" s="251"/>
      <c r="D204" s="251"/>
      <c r="E204" s="462"/>
      <c r="F204" s="463"/>
      <c r="G204" s="463"/>
    </row>
    <row r="205" spans="1:7" ht="12.75">
      <c r="A205" s="251"/>
      <c r="B205" s="251"/>
      <c r="C205" s="251"/>
      <c r="D205" s="251"/>
      <c r="E205" s="462"/>
      <c r="F205" s="463"/>
      <c r="G205" s="463"/>
    </row>
    <row r="206" spans="1:7" ht="12.75">
      <c r="A206" s="251"/>
      <c r="B206" s="251"/>
      <c r="C206" s="251"/>
      <c r="D206" s="251"/>
      <c r="E206" s="462"/>
      <c r="F206" s="463"/>
      <c r="G206" s="463"/>
    </row>
    <row r="207" spans="1:7" ht="12.75">
      <c r="A207" s="251"/>
      <c r="B207" s="251"/>
      <c r="C207" s="251"/>
      <c r="D207" s="251"/>
      <c r="E207" s="462"/>
      <c r="F207" s="463"/>
      <c r="G207" s="463"/>
    </row>
    <row r="208" spans="1:7" ht="12.75">
      <c r="A208" s="251"/>
      <c r="B208" s="251"/>
      <c r="C208" s="251"/>
      <c r="D208" s="251"/>
      <c r="E208" s="462"/>
      <c r="F208" s="463"/>
      <c r="G208" s="463"/>
    </row>
    <row r="209" spans="1:7" ht="12.75">
      <c r="A209" s="251"/>
      <c r="B209" s="251"/>
      <c r="C209" s="251"/>
      <c r="D209" s="251"/>
      <c r="E209" s="462"/>
      <c r="F209" s="463"/>
      <c r="G209" s="463"/>
    </row>
    <row r="210" spans="1:7" ht="12.75">
      <c r="A210" s="251"/>
      <c r="B210" s="251"/>
      <c r="C210" s="251"/>
      <c r="D210" s="251"/>
      <c r="E210" s="462"/>
      <c r="F210" s="463"/>
      <c r="G210" s="463"/>
    </row>
    <row r="211" spans="1:7" ht="12.75">
      <c r="A211" s="251"/>
      <c r="B211" s="251"/>
      <c r="C211" s="251"/>
      <c r="D211" s="251"/>
      <c r="E211" s="462"/>
      <c r="F211" s="463"/>
      <c r="G211" s="463"/>
    </row>
    <row r="212" spans="1:7" ht="12.75">
      <c r="A212" s="251"/>
      <c r="B212" s="251"/>
      <c r="C212" s="251"/>
      <c r="D212" s="251"/>
      <c r="E212" s="462"/>
      <c r="F212" s="463"/>
      <c r="G212" s="463"/>
    </row>
    <row r="213" spans="1:7" ht="12.75">
      <c r="A213" s="251"/>
      <c r="B213" s="251"/>
      <c r="C213" s="251"/>
      <c r="D213" s="251"/>
      <c r="E213" s="462"/>
      <c r="F213" s="463"/>
      <c r="G213" s="463"/>
    </row>
    <row r="214" spans="1:7" ht="12.75">
      <c r="A214" s="251"/>
      <c r="B214" s="251"/>
      <c r="C214" s="251"/>
      <c r="D214" s="251"/>
      <c r="E214" s="462"/>
      <c r="F214" s="463"/>
      <c r="G214" s="463"/>
    </row>
    <row r="215" spans="1:7" ht="12.75">
      <c r="A215" s="251"/>
      <c r="B215" s="251"/>
      <c r="C215" s="251"/>
      <c r="D215" s="251"/>
      <c r="E215" s="462"/>
      <c r="F215" s="463"/>
      <c r="G215" s="463"/>
    </row>
    <row r="216" spans="1:7" ht="12.75">
      <c r="A216" s="251"/>
      <c r="B216" s="251"/>
      <c r="C216" s="251"/>
      <c r="D216" s="251"/>
      <c r="E216" s="462"/>
      <c r="F216" s="463"/>
      <c r="G216" s="463"/>
    </row>
    <row r="217" spans="1:7" ht="12.75">
      <c r="A217" s="251"/>
      <c r="B217" s="251"/>
      <c r="C217" s="251"/>
      <c r="D217" s="251"/>
      <c r="E217" s="462"/>
      <c r="F217" s="463"/>
      <c r="G217" s="463"/>
    </row>
    <row r="218" spans="1:7" ht="12.75">
      <c r="A218" s="251"/>
      <c r="B218" s="251"/>
      <c r="C218" s="251"/>
      <c r="D218" s="251"/>
      <c r="E218" s="462"/>
      <c r="F218" s="463"/>
      <c r="G218" s="463"/>
    </row>
    <row r="219" spans="1:7" ht="12.75">
      <c r="A219" s="251"/>
      <c r="B219" s="251"/>
      <c r="C219" s="251"/>
      <c r="D219" s="251"/>
      <c r="E219" s="462"/>
      <c r="F219" s="463"/>
      <c r="G219" s="463"/>
    </row>
    <row r="220" spans="1:7" ht="12.75">
      <c r="A220" s="251"/>
      <c r="B220" s="251"/>
      <c r="C220" s="251"/>
      <c r="D220" s="251"/>
      <c r="E220" s="462"/>
      <c r="F220" s="463"/>
      <c r="G220" s="463"/>
    </row>
    <row r="221" spans="1:7" ht="12.75">
      <c r="A221" s="251"/>
      <c r="B221" s="251"/>
      <c r="C221" s="251"/>
      <c r="D221" s="251"/>
      <c r="E221" s="462"/>
      <c r="F221" s="463"/>
      <c r="G221" s="463"/>
    </row>
    <row r="222" spans="1:7" ht="12.75">
      <c r="A222" s="251"/>
      <c r="B222" s="251"/>
      <c r="C222" s="251"/>
      <c r="D222" s="251"/>
      <c r="E222" s="462"/>
      <c r="F222" s="463"/>
      <c r="G222" s="463"/>
    </row>
    <row r="223" spans="1:7" ht="12.75">
      <c r="A223" s="251"/>
      <c r="B223" s="251"/>
      <c r="C223" s="251"/>
      <c r="D223" s="251"/>
      <c r="E223" s="462"/>
      <c r="F223" s="463"/>
      <c r="G223" s="463"/>
    </row>
    <row r="224" spans="1:7" ht="12.75">
      <c r="A224" s="251"/>
      <c r="B224" s="251"/>
      <c r="C224" s="251"/>
      <c r="D224" s="251"/>
      <c r="E224" s="462"/>
      <c r="F224" s="463"/>
      <c r="G224" s="463"/>
    </row>
    <row r="225" spans="1:7" ht="12.75">
      <c r="A225" s="251"/>
      <c r="B225" s="251"/>
      <c r="C225" s="251"/>
      <c r="D225" s="251"/>
      <c r="E225" s="462"/>
      <c r="F225" s="463"/>
      <c r="G225" s="463"/>
    </row>
    <row r="226" spans="1:7" ht="12.75">
      <c r="A226" s="251"/>
      <c r="B226" s="251"/>
      <c r="C226" s="251"/>
      <c r="D226" s="251"/>
      <c r="E226" s="462"/>
      <c r="F226" s="463"/>
      <c r="G226" s="463"/>
    </row>
    <row r="227" spans="1:7" ht="12.75">
      <c r="A227" s="251"/>
      <c r="B227" s="251"/>
      <c r="C227" s="251"/>
      <c r="D227" s="251"/>
      <c r="E227" s="462"/>
      <c r="F227" s="463"/>
      <c r="G227" s="463"/>
    </row>
    <row r="228" spans="1:7" ht="12.75">
      <c r="A228" s="251"/>
      <c r="B228" s="251"/>
      <c r="C228" s="251"/>
      <c r="D228" s="251"/>
      <c r="E228" s="462"/>
      <c r="F228" s="463"/>
      <c r="G228" s="463"/>
    </row>
    <row r="229" spans="1:7" ht="12.75">
      <c r="A229" s="251"/>
      <c r="B229" s="251"/>
      <c r="C229" s="251"/>
      <c r="D229" s="251"/>
      <c r="E229" s="462"/>
      <c r="F229" s="463"/>
      <c r="G229" s="463"/>
    </row>
    <row r="230" spans="1:7" ht="12.75">
      <c r="A230" s="251"/>
      <c r="B230" s="251"/>
      <c r="C230" s="251"/>
      <c r="D230" s="251"/>
      <c r="E230" s="462"/>
      <c r="F230" s="463"/>
      <c r="G230" s="463"/>
    </row>
    <row r="231" spans="1:7" ht="12.75">
      <c r="A231" s="251"/>
      <c r="B231" s="251"/>
      <c r="C231" s="251"/>
      <c r="D231" s="251"/>
      <c r="E231" s="462"/>
      <c r="F231" s="463"/>
      <c r="G231" s="463"/>
    </row>
    <row r="232" spans="1:7" ht="12.75">
      <c r="A232" s="251"/>
      <c r="B232" s="251"/>
      <c r="C232" s="251"/>
      <c r="D232" s="251"/>
      <c r="E232" s="462"/>
      <c r="F232" s="463"/>
      <c r="G232" s="463"/>
    </row>
    <row r="233" spans="1:7" ht="12.75">
      <c r="A233" s="251"/>
      <c r="B233" s="251"/>
      <c r="C233" s="251"/>
      <c r="D233" s="251"/>
      <c r="E233" s="462"/>
      <c r="F233" s="463"/>
      <c r="G233" s="463"/>
    </row>
    <row r="234" spans="1:7" ht="12.75">
      <c r="A234" s="251"/>
      <c r="B234" s="251"/>
      <c r="C234" s="251"/>
      <c r="D234" s="251"/>
      <c r="E234" s="462"/>
      <c r="F234" s="463"/>
      <c r="G234" s="463"/>
    </row>
    <row r="235" spans="1:7" ht="12.75">
      <c r="A235" s="251"/>
      <c r="B235" s="251"/>
      <c r="C235" s="251"/>
      <c r="D235" s="251"/>
      <c r="E235" s="462"/>
      <c r="F235" s="463"/>
      <c r="G235" s="463"/>
    </row>
    <row r="236" spans="1:7" ht="12.75">
      <c r="A236" s="251"/>
      <c r="B236" s="251"/>
      <c r="C236" s="251"/>
      <c r="D236" s="251"/>
      <c r="E236" s="462"/>
      <c r="F236" s="463"/>
      <c r="G236" s="463"/>
    </row>
    <row r="237" spans="1:7" ht="12.75">
      <c r="A237" s="251"/>
      <c r="B237" s="251"/>
      <c r="C237" s="251"/>
      <c r="D237" s="251"/>
      <c r="E237" s="462"/>
      <c r="F237" s="463"/>
      <c r="G237" s="463"/>
    </row>
    <row r="238" spans="1:7" ht="12.75">
      <c r="A238" s="251"/>
      <c r="B238" s="251"/>
      <c r="C238" s="251"/>
      <c r="D238" s="251"/>
      <c r="E238" s="462"/>
      <c r="F238" s="463"/>
      <c r="G238" s="463"/>
    </row>
    <row r="239" spans="1:7" ht="12.75">
      <c r="A239" s="251"/>
      <c r="B239" s="251"/>
      <c r="C239" s="251"/>
      <c r="D239" s="251"/>
      <c r="E239" s="462"/>
      <c r="F239" s="463"/>
      <c r="G239" s="463"/>
    </row>
    <row r="240" spans="1:7" ht="12.75">
      <c r="A240" s="251"/>
      <c r="B240" s="251"/>
      <c r="C240" s="251"/>
      <c r="D240" s="251"/>
      <c r="E240" s="462"/>
      <c r="F240" s="463"/>
      <c r="G240" s="463"/>
    </row>
    <row r="241" spans="1:7" ht="12.75">
      <c r="A241" s="251"/>
      <c r="B241" s="251"/>
      <c r="C241" s="251"/>
      <c r="D241" s="251"/>
      <c r="E241" s="462"/>
      <c r="F241" s="463"/>
      <c r="G241" s="463"/>
    </row>
    <row r="242" spans="1:7" ht="12.75">
      <c r="A242" s="251"/>
      <c r="B242" s="251"/>
      <c r="C242" s="251"/>
      <c r="D242" s="251"/>
      <c r="E242" s="462"/>
      <c r="F242" s="463"/>
      <c r="G242" s="463"/>
    </row>
    <row r="243" spans="1:7" ht="12.75">
      <c r="A243" s="251"/>
      <c r="B243" s="251"/>
      <c r="C243" s="251"/>
      <c r="D243" s="251"/>
      <c r="E243" s="462"/>
      <c r="F243" s="463"/>
      <c r="G243" s="463"/>
    </row>
    <row r="244" spans="1:7" ht="12.75">
      <c r="A244" s="251"/>
      <c r="B244" s="251"/>
      <c r="C244" s="251"/>
      <c r="D244" s="251"/>
      <c r="E244" s="462"/>
      <c r="F244" s="463"/>
      <c r="G244" s="463"/>
    </row>
    <row r="245" spans="1:7" ht="12.75">
      <c r="A245" s="251"/>
      <c r="B245" s="251"/>
      <c r="C245" s="251"/>
      <c r="D245" s="251"/>
      <c r="E245" s="462"/>
      <c r="F245" s="463"/>
      <c r="G245" s="463"/>
    </row>
    <row r="246" spans="1:7" ht="12.75">
      <c r="A246" s="251"/>
      <c r="B246" s="251"/>
      <c r="C246" s="251"/>
      <c r="D246" s="251"/>
      <c r="E246" s="462"/>
      <c r="F246" s="463"/>
      <c r="G246" s="463"/>
    </row>
    <row r="247" spans="1:7" ht="12.75">
      <c r="A247" s="251"/>
      <c r="B247" s="251"/>
      <c r="C247" s="251"/>
      <c r="D247" s="251"/>
      <c r="E247" s="462"/>
      <c r="F247" s="463"/>
      <c r="G247" s="463"/>
    </row>
    <row r="248" spans="1:7" ht="12.75">
      <c r="A248" s="251"/>
      <c r="B248" s="251"/>
      <c r="C248" s="251"/>
      <c r="D248" s="251"/>
      <c r="E248" s="462"/>
      <c r="F248" s="463"/>
      <c r="G248" s="463"/>
    </row>
    <row r="249" spans="1:7" ht="12.75">
      <c r="A249" s="251"/>
      <c r="B249" s="251"/>
      <c r="C249" s="251"/>
      <c r="D249" s="251"/>
      <c r="E249" s="462"/>
      <c r="F249" s="463"/>
      <c r="G249" s="463"/>
    </row>
    <row r="250" spans="1:7" ht="12.75">
      <c r="A250" s="251"/>
      <c r="B250" s="251"/>
      <c r="C250" s="251"/>
      <c r="D250" s="251"/>
      <c r="E250" s="462"/>
      <c r="F250" s="463"/>
      <c r="G250" s="463"/>
    </row>
    <row r="251" spans="1:7" ht="12.75">
      <c r="A251" s="251"/>
      <c r="B251" s="251"/>
      <c r="C251" s="251"/>
      <c r="D251" s="251"/>
      <c r="E251" s="462"/>
      <c r="F251" s="463"/>
      <c r="G251" s="463"/>
    </row>
    <row r="252" spans="1:7" ht="12.75">
      <c r="A252" s="251"/>
      <c r="B252" s="251"/>
      <c r="C252" s="251"/>
      <c r="D252" s="251"/>
      <c r="E252" s="462"/>
      <c r="F252" s="463"/>
      <c r="G252" s="463"/>
    </row>
    <row r="253" spans="1:7" ht="12.75">
      <c r="A253" s="251"/>
      <c r="B253" s="251"/>
      <c r="C253" s="251"/>
      <c r="D253" s="251"/>
      <c r="E253" s="462"/>
      <c r="F253" s="463"/>
      <c r="G253" s="463"/>
    </row>
    <row r="254" spans="1:7" ht="12.75">
      <c r="A254" s="251"/>
      <c r="B254" s="251"/>
      <c r="C254" s="251"/>
      <c r="D254" s="251"/>
      <c r="E254" s="462"/>
      <c r="F254" s="463"/>
      <c r="G254" s="463"/>
    </row>
    <row r="255" spans="1:7" ht="12.75">
      <c r="A255" s="251"/>
      <c r="B255" s="251"/>
      <c r="C255" s="251"/>
      <c r="D255" s="251"/>
      <c r="E255" s="462"/>
      <c r="F255" s="463"/>
      <c r="G255" s="463"/>
    </row>
    <row r="256" spans="1:7" ht="12.75">
      <c r="A256" s="251"/>
      <c r="B256" s="251"/>
      <c r="C256" s="251"/>
      <c r="D256" s="251"/>
      <c r="E256" s="462"/>
      <c r="F256" s="463"/>
      <c r="G256" s="463"/>
    </row>
  </sheetData>
  <sheetProtection/>
  <mergeCells count="53">
    <mergeCell ref="A1:K1"/>
    <mergeCell ref="A150:D150"/>
    <mergeCell ref="A151:D151"/>
    <mergeCell ref="A152:D152"/>
    <mergeCell ref="A148:D148"/>
    <mergeCell ref="B5:B6"/>
    <mergeCell ref="C5:C6"/>
    <mergeCell ref="D5:D6"/>
    <mergeCell ref="A147:D147"/>
    <mergeCell ref="A2:K2"/>
    <mergeCell ref="E5:E6"/>
    <mergeCell ref="A3:K3"/>
    <mergeCell ref="H5:K5"/>
    <mergeCell ref="A5:A6"/>
    <mergeCell ref="C162:D162"/>
    <mergeCell ref="C163:D163"/>
    <mergeCell ref="C161:D161"/>
    <mergeCell ref="A153:D153"/>
    <mergeCell ref="A155:D155"/>
    <mergeCell ref="A149:D149"/>
    <mergeCell ref="A154:D154"/>
    <mergeCell ref="C164:D164"/>
    <mergeCell ref="C165:D165"/>
    <mergeCell ref="C166:D166"/>
    <mergeCell ref="F5:G5"/>
    <mergeCell ref="A145:G145"/>
    <mergeCell ref="C158:D158"/>
    <mergeCell ref="C159:D159"/>
    <mergeCell ref="C160:D160"/>
    <mergeCell ref="A144:D144"/>
    <mergeCell ref="A156:D156"/>
    <mergeCell ref="C177:D177"/>
    <mergeCell ref="C167:D167"/>
    <mergeCell ref="C168:D168"/>
    <mergeCell ref="C169:D169"/>
    <mergeCell ref="C170:D170"/>
    <mergeCell ref="C171:D171"/>
    <mergeCell ref="C178:D178"/>
    <mergeCell ref="C179:D179"/>
    <mergeCell ref="C180:D180"/>
    <mergeCell ref="C181:D181"/>
    <mergeCell ref="C182:D182"/>
    <mergeCell ref="C172:D172"/>
    <mergeCell ref="C173:D173"/>
    <mergeCell ref="C174:D174"/>
    <mergeCell ref="C175:D175"/>
    <mergeCell ref="C176:D176"/>
    <mergeCell ref="C188:D188"/>
    <mergeCell ref="C183:D183"/>
    <mergeCell ref="C184:D184"/>
    <mergeCell ref="C185:D185"/>
    <mergeCell ref="C186:D186"/>
    <mergeCell ref="C187:D187"/>
  </mergeCells>
  <printOptions horizontalCentered="1"/>
  <pageMargins left="0.5905511811023623" right="0.5905511811023623" top="0.9448818897637796" bottom="0.5118110236220472" header="0.31496062992125984" footer="0.2362204724409449"/>
  <pageSetup horizontalDpi="600" verticalDpi="600" orientation="landscape" paperSize="9" scale="80" r:id="rId1"/>
  <headerFooter>
    <oddHeader xml:space="preserve">&amp;RZałącznik Nr 1
do Uchwały Nr 124/11 Zarządu Powiatu 
w  Stargardzie Szczecińskim
z dnia 13 stycznia 2011 r.
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81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E112" sqref="E112"/>
    </sheetView>
  </sheetViews>
  <sheetFormatPr defaultColWidth="9.140625" defaultRowHeight="12.75"/>
  <cols>
    <col min="1" max="3" width="9.140625" style="2" customWidth="1"/>
    <col min="4" max="4" width="39.421875" style="2" customWidth="1"/>
    <col min="5" max="9" width="15.7109375" style="2" customWidth="1"/>
    <col min="10" max="10" width="13.00390625" style="2" customWidth="1"/>
    <col min="11" max="16384" width="9.140625" style="2" customWidth="1"/>
  </cols>
  <sheetData>
    <row r="1" spans="1:10" ht="15" customHeight="1">
      <c r="A1" s="837" t="s">
        <v>160</v>
      </c>
      <c r="B1" s="837"/>
      <c r="C1" s="837"/>
      <c r="D1" s="837"/>
      <c r="E1" s="837"/>
      <c r="F1" s="837"/>
      <c r="G1" s="837"/>
      <c r="H1" s="837"/>
      <c r="I1" s="837"/>
      <c r="J1" s="43"/>
    </row>
    <row r="2" spans="1:9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10" ht="15" customHeight="1">
      <c r="A3" s="837" t="s">
        <v>139</v>
      </c>
      <c r="B3" s="837"/>
      <c r="C3" s="837"/>
      <c r="D3" s="837"/>
      <c r="E3" s="837"/>
      <c r="F3" s="837"/>
      <c r="G3" s="837"/>
      <c r="H3" s="837"/>
      <c r="I3" s="837"/>
      <c r="J3" s="44"/>
    </row>
    <row r="4" spans="1:10" ht="12.75">
      <c r="A4" s="851"/>
      <c r="B4" s="851"/>
      <c r="C4" s="851"/>
      <c r="D4" s="851"/>
      <c r="E4" s="851"/>
      <c r="F4" s="851"/>
      <c r="G4" s="851"/>
      <c r="H4" s="851"/>
      <c r="I4" s="851"/>
      <c r="J4" s="3"/>
    </row>
    <row r="5" spans="1:10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  <c r="I5" s="848"/>
      <c r="J5" s="49"/>
    </row>
    <row r="6" spans="1:10" ht="99" customHeight="1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  <c r="I6" s="159" t="s">
        <v>197</v>
      </c>
      <c r="J6" s="50"/>
    </row>
    <row r="7" spans="1:10" ht="30" customHeight="1">
      <c r="A7" s="264">
        <v>852</v>
      </c>
      <c r="B7" s="264"/>
      <c r="C7" s="264"/>
      <c r="D7" s="265" t="s">
        <v>69</v>
      </c>
      <c r="E7" s="266">
        <f>E8+E12+E20+E22+E36</f>
        <v>0</v>
      </c>
      <c r="F7" s="266">
        <f>F8+F12+F20+F22+F36</f>
        <v>3554800</v>
      </c>
      <c r="G7" s="266">
        <f>G8+G12+G20+G22+G36</f>
        <v>3542800</v>
      </c>
      <c r="H7" s="266">
        <f>H8+H12+H20+H22+H36</f>
        <v>12000</v>
      </c>
      <c r="I7" s="266">
        <f>I8+I12+I20+I22+I36</f>
        <v>0</v>
      </c>
      <c r="J7" s="51"/>
    </row>
    <row r="8" spans="1:10" ht="25.5" customHeight="1">
      <c r="A8" s="143"/>
      <c r="B8" s="272">
        <v>85201</v>
      </c>
      <c r="C8" s="272"/>
      <c r="D8" s="273" t="s">
        <v>71</v>
      </c>
      <c r="E8" s="275">
        <f>E9+E10</f>
        <v>0</v>
      </c>
      <c r="F8" s="275">
        <f>F9+F10+F11</f>
        <v>301100</v>
      </c>
      <c r="G8" s="275">
        <f>G9+G10+G11</f>
        <v>301100</v>
      </c>
      <c r="H8" s="275">
        <f>H9+H10+H11</f>
        <v>0</v>
      </c>
      <c r="I8" s="275">
        <f>I9+I10+I11</f>
        <v>0</v>
      </c>
      <c r="J8" s="51"/>
    </row>
    <row r="9" spans="1:10" ht="21" customHeight="1">
      <c r="A9" s="143"/>
      <c r="B9" s="19"/>
      <c r="C9" s="4">
        <v>3110</v>
      </c>
      <c r="D9" s="9" t="s">
        <v>75</v>
      </c>
      <c r="E9" s="63">
        <v>0</v>
      </c>
      <c r="F9" s="23">
        <f>G9+H9+I9</f>
        <v>233296</v>
      </c>
      <c r="G9" s="23">
        <v>233296</v>
      </c>
      <c r="H9" s="63">
        <v>0</v>
      </c>
      <c r="I9" s="63">
        <v>0</v>
      </c>
      <c r="J9" s="52"/>
    </row>
    <row r="10" spans="1:10" ht="21" customHeight="1">
      <c r="A10" s="143"/>
      <c r="B10" s="19"/>
      <c r="C10" s="4">
        <v>3119</v>
      </c>
      <c r="D10" s="9" t="s">
        <v>75</v>
      </c>
      <c r="E10" s="63">
        <v>0</v>
      </c>
      <c r="F10" s="23">
        <f>G10+H10+I10</f>
        <v>66704</v>
      </c>
      <c r="G10" s="23">
        <v>66704</v>
      </c>
      <c r="H10" s="63">
        <v>0</v>
      </c>
      <c r="I10" s="63">
        <v>0</v>
      </c>
      <c r="J10" s="52"/>
    </row>
    <row r="11" spans="1:10" ht="21" customHeight="1">
      <c r="A11" s="143"/>
      <c r="B11" s="19"/>
      <c r="C11" s="4">
        <v>4430</v>
      </c>
      <c r="D11" s="9" t="s">
        <v>207</v>
      </c>
      <c r="E11" s="63">
        <v>0</v>
      </c>
      <c r="F11" s="23">
        <f>G11+H11+I11</f>
        <v>1100</v>
      </c>
      <c r="G11" s="23">
        <v>1100</v>
      </c>
      <c r="H11" s="63">
        <v>0</v>
      </c>
      <c r="I11" s="63">
        <v>0</v>
      </c>
      <c r="J11" s="52"/>
    </row>
    <row r="12" spans="1:10" ht="24" customHeight="1">
      <c r="A12" s="143"/>
      <c r="B12" s="272">
        <v>85204</v>
      </c>
      <c r="C12" s="272"/>
      <c r="D12" s="273" t="s">
        <v>84</v>
      </c>
      <c r="E12" s="275">
        <f>SUM(E13:E19)</f>
        <v>0</v>
      </c>
      <c r="F12" s="275">
        <f>SUM(F13:F19)</f>
        <v>2613300</v>
      </c>
      <c r="G12" s="275">
        <f>SUM(G13:G19)</f>
        <v>2613300</v>
      </c>
      <c r="H12" s="275">
        <f>SUM(H13:H19)</f>
        <v>0</v>
      </c>
      <c r="I12" s="275">
        <f>SUM(I13:I19)</f>
        <v>0</v>
      </c>
      <c r="J12" s="53"/>
    </row>
    <row r="13" spans="1:10" ht="21" customHeight="1">
      <c r="A13" s="143"/>
      <c r="B13" s="19"/>
      <c r="C13" s="4">
        <v>3110</v>
      </c>
      <c r="D13" s="9" t="s">
        <v>75</v>
      </c>
      <c r="E13" s="23">
        <v>0</v>
      </c>
      <c r="F13" s="23">
        <f aca="true" t="shared" si="0" ref="F13:F19">G13+H13+I13</f>
        <v>2420917</v>
      </c>
      <c r="G13" s="23">
        <v>2420917</v>
      </c>
      <c r="H13" s="23">
        <v>0</v>
      </c>
      <c r="I13" s="23">
        <v>0</v>
      </c>
      <c r="J13" s="61"/>
    </row>
    <row r="14" spans="1:10" ht="21" customHeight="1">
      <c r="A14" s="143"/>
      <c r="B14" s="19"/>
      <c r="C14" s="4">
        <v>3119</v>
      </c>
      <c r="D14" s="9" t="s">
        <v>75</v>
      </c>
      <c r="E14" s="23">
        <v>0</v>
      </c>
      <c r="F14" s="23">
        <f t="shared" si="0"/>
        <v>29083</v>
      </c>
      <c r="G14" s="23">
        <v>29083</v>
      </c>
      <c r="H14" s="23">
        <v>0</v>
      </c>
      <c r="I14" s="23">
        <v>0</v>
      </c>
      <c r="J14" s="61"/>
    </row>
    <row r="15" spans="1:10" ht="21" customHeight="1">
      <c r="A15" s="143"/>
      <c r="B15" s="19"/>
      <c r="C15" s="4">
        <v>4110</v>
      </c>
      <c r="D15" s="9" t="s">
        <v>252</v>
      </c>
      <c r="E15" s="23">
        <v>0</v>
      </c>
      <c r="F15" s="23">
        <f t="shared" si="0"/>
        <v>21000</v>
      </c>
      <c r="G15" s="23">
        <v>21000</v>
      </c>
      <c r="H15" s="23">
        <v>0</v>
      </c>
      <c r="I15" s="23">
        <v>0</v>
      </c>
      <c r="J15" s="52"/>
    </row>
    <row r="16" spans="1:10" ht="21" customHeight="1">
      <c r="A16" s="143"/>
      <c r="B16" s="19"/>
      <c r="C16" s="4">
        <v>4120</v>
      </c>
      <c r="D16" s="9" t="s">
        <v>12</v>
      </c>
      <c r="E16" s="23">
        <v>0</v>
      </c>
      <c r="F16" s="23">
        <f t="shared" si="0"/>
        <v>3300</v>
      </c>
      <c r="G16" s="23">
        <v>3300</v>
      </c>
      <c r="H16" s="23">
        <v>0</v>
      </c>
      <c r="I16" s="23">
        <v>0</v>
      </c>
      <c r="J16" s="52"/>
    </row>
    <row r="17" spans="1:10" ht="21" customHeight="1">
      <c r="A17" s="143"/>
      <c r="B17" s="19"/>
      <c r="C17" s="20">
        <v>4170</v>
      </c>
      <c r="D17" s="9" t="s">
        <v>311</v>
      </c>
      <c r="E17" s="23">
        <v>0</v>
      </c>
      <c r="F17" s="23">
        <f t="shared" si="0"/>
        <v>135000</v>
      </c>
      <c r="G17" s="23">
        <v>135000</v>
      </c>
      <c r="H17" s="23">
        <v>0</v>
      </c>
      <c r="I17" s="23">
        <v>0</v>
      </c>
      <c r="J17" s="52"/>
    </row>
    <row r="18" spans="1:10" ht="21" customHeight="1">
      <c r="A18" s="143"/>
      <c r="B18" s="19"/>
      <c r="C18" s="20">
        <v>4300</v>
      </c>
      <c r="D18" s="9" t="s">
        <v>206</v>
      </c>
      <c r="E18" s="23">
        <v>0</v>
      </c>
      <c r="F18" s="23">
        <f t="shared" si="0"/>
        <v>2900</v>
      </c>
      <c r="G18" s="23">
        <v>2900</v>
      </c>
      <c r="H18" s="23">
        <v>0</v>
      </c>
      <c r="I18" s="23">
        <v>0</v>
      </c>
      <c r="J18" s="52"/>
    </row>
    <row r="19" spans="1:10" ht="21" customHeight="1">
      <c r="A19" s="143"/>
      <c r="B19" s="19"/>
      <c r="C19" s="20">
        <v>4430</v>
      </c>
      <c r="D19" s="9" t="s">
        <v>207</v>
      </c>
      <c r="E19" s="23">
        <v>0</v>
      </c>
      <c r="F19" s="23">
        <f t="shared" si="0"/>
        <v>1100</v>
      </c>
      <c r="G19" s="23">
        <v>1100</v>
      </c>
      <c r="H19" s="23">
        <v>0</v>
      </c>
      <c r="I19" s="23">
        <v>0</v>
      </c>
      <c r="J19" s="52"/>
    </row>
    <row r="20" spans="1:10" ht="30" customHeight="1">
      <c r="A20" s="143"/>
      <c r="B20" s="272">
        <v>85205</v>
      </c>
      <c r="C20" s="272"/>
      <c r="D20" s="273" t="s">
        <v>392</v>
      </c>
      <c r="E20" s="275">
        <f>E21</f>
        <v>0</v>
      </c>
      <c r="F20" s="275">
        <f>F21</f>
        <v>12000</v>
      </c>
      <c r="G20" s="275">
        <f>G21</f>
        <v>0</v>
      </c>
      <c r="H20" s="275">
        <f>H21</f>
        <v>12000</v>
      </c>
      <c r="I20" s="275">
        <f>I21</f>
        <v>0</v>
      </c>
      <c r="J20" s="52"/>
    </row>
    <row r="21" spans="1:10" ht="21" customHeight="1">
      <c r="A21" s="143"/>
      <c r="B21" s="4"/>
      <c r="C21" s="20">
        <v>4300</v>
      </c>
      <c r="D21" s="9" t="s">
        <v>206</v>
      </c>
      <c r="E21" s="4">
        <v>0</v>
      </c>
      <c r="F21" s="23">
        <f>G21+H21+I21</f>
        <v>12000</v>
      </c>
      <c r="G21" s="23">
        <v>0</v>
      </c>
      <c r="H21" s="23">
        <v>12000</v>
      </c>
      <c r="I21" s="23">
        <v>0</v>
      </c>
      <c r="J21" s="52"/>
    </row>
    <row r="22" spans="1:10" ht="24.75" customHeight="1">
      <c r="A22" s="143"/>
      <c r="B22" s="272">
        <v>85218</v>
      </c>
      <c r="C22" s="272"/>
      <c r="D22" s="273" t="s">
        <v>87</v>
      </c>
      <c r="E22" s="275">
        <f>SUM(E23:E35)</f>
        <v>0</v>
      </c>
      <c r="F22" s="275">
        <f>SUM(F23:F35)</f>
        <v>603400</v>
      </c>
      <c r="G22" s="275">
        <f>SUM(G23:G35)</f>
        <v>603400</v>
      </c>
      <c r="H22" s="275">
        <f>SUM(H23:H35)</f>
        <v>0</v>
      </c>
      <c r="I22" s="275">
        <f>SUM(I23:I35)</f>
        <v>0</v>
      </c>
      <c r="J22" s="53"/>
    </row>
    <row r="23" spans="1:10" ht="21" customHeight="1">
      <c r="A23" s="143"/>
      <c r="B23" s="143"/>
      <c r="C23" s="20">
        <v>4010</v>
      </c>
      <c r="D23" s="9" t="s">
        <v>212</v>
      </c>
      <c r="E23" s="63">
        <v>0</v>
      </c>
      <c r="F23" s="23">
        <f aca="true" t="shared" si="1" ref="F23:F35">G23+H23+I23</f>
        <v>410000</v>
      </c>
      <c r="G23" s="101">
        <v>410000</v>
      </c>
      <c r="H23" s="101">
        <v>0</v>
      </c>
      <c r="I23" s="101">
        <v>0</v>
      </c>
      <c r="J23" s="54"/>
    </row>
    <row r="24" spans="1:10" ht="21" customHeight="1">
      <c r="A24" s="143"/>
      <c r="B24" s="143"/>
      <c r="C24" s="20">
        <v>4040</v>
      </c>
      <c r="D24" s="9" t="s">
        <v>53</v>
      </c>
      <c r="E24" s="63">
        <v>0</v>
      </c>
      <c r="F24" s="23">
        <f t="shared" si="1"/>
        <v>29800</v>
      </c>
      <c r="G24" s="101">
        <v>29800</v>
      </c>
      <c r="H24" s="101">
        <v>0</v>
      </c>
      <c r="I24" s="101">
        <v>0</v>
      </c>
      <c r="J24" s="54"/>
    </row>
    <row r="25" spans="1:10" ht="21" customHeight="1">
      <c r="A25" s="143"/>
      <c r="B25" s="143"/>
      <c r="C25" s="20">
        <v>4110</v>
      </c>
      <c r="D25" s="9" t="s">
        <v>252</v>
      </c>
      <c r="E25" s="63">
        <v>0</v>
      </c>
      <c r="F25" s="23">
        <f t="shared" si="1"/>
        <v>67300</v>
      </c>
      <c r="G25" s="101">
        <v>67300</v>
      </c>
      <c r="H25" s="101">
        <v>0</v>
      </c>
      <c r="I25" s="101">
        <v>0</v>
      </c>
      <c r="J25" s="54"/>
    </row>
    <row r="26" spans="1:10" ht="21" customHeight="1">
      <c r="A26" s="143"/>
      <c r="B26" s="143"/>
      <c r="C26" s="20">
        <v>4120</v>
      </c>
      <c r="D26" s="9" t="s">
        <v>12</v>
      </c>
      <c r="E26" s="63">
        <v>0</v>
      </c>
      <c r="F26" s="23">
        <f t="shared" si="1"/>
        <v>9700</v>
      </c>
      <c r="G26" s="101">
        <v>9700</v>
      </c>
      <c r="H26" s="101">
        <v>0</v>
      </c>
      <c r="I26" s="101">
        <v>0</v>
      </c>
      <c r="J26" s="54"/>
    </row>
    <row r="27" spans="1:10" ht="21" customHeight="1">
      <c r="A27" s="143"/>
      <c r="B27" s="143"/>
      <c r="C27" s="20">
        <v>4170</v>
      </c>
      <c r="D27" s="9" t="s">
        <v>311</v>
      </c>
      <c r="E27" s="63">
        <v>0</v>
      </c>
      <c r="F27" s="23">
        <f t="shared" si="1"/>
        <v>25000</v>
      </c>
      <c r="G27" s="101">
        <v>25000</v>
      </c>
      <c r="H27" s="101">
        <v>0</v>
      </c>
      <c r="I27" s="101">
        <v>0</v>
      </c>
      <c r="J27" s="54"/>
    </row>
    <row r="28" spans="1:10" ht="21" customHeight="1">
      <c r="A28" s="143"/>
      <c r="B28" s="143"/>
      <c r="C28" s="20">
        <v>4210</v>
      </c>
      <c r="D28" s="9" t="s">
        <v>218</v>
      </c>
      <c r="E28" s="63">
        <v>0</v>
      </c>
      <c r="F28" s="23">
        <f t="shared" si="1"/>
        <v>10080</v>
      </c>
      <c r="G28" s="101">
        <v>10080</v>
      </c>
      <c r="H28" s="101">
        <v>0</v>
      </c>
      <c r="I28" s="101">
        <v>0</v>
      </c>
      <c r="J28" s="54"/>
    </row>
    <row r="29" spans="1:10" ht="30" customHeight="1">
      <c r="A29" s="143"/>
      <c r="B29" s="143"/>
      <c r="C29" s="20">
        <v>4240</v>
      </c>
      <c r="D29" s="9" t="s">
        <v>663</v>
      </c>
      <c r="E29" s="63">
        <v>0</v>
      </c>
      <c r="F29" s="23">
        <f t="shared" si="1"/>
        <v>300</v>
      </c>
      <c r="G29" s="101">
        <v>300</v>
      </c>
      <c r="H29" s="101">
        <v>0</v>
      </c>
      <c r="I29" s="101">
        <v>0</v>
      </c>
      <c r="J29" s="54"/>
    </row>
    <row r="30" spans="1:10" ht="21" customHeight="1">
      <c r="A30" s="143"/>
      <c r="B30" s="143"/>
      <c r="C30" s="20">
        <v>4280</v>
      </c>
      <c r="D30" s="9" t="s">
        <v>214</v>
      </c>
      <c r="E30" s="63">
        <v>0</v>
      </c>
      <c r="F30" s="23">
        <f t="shared" si="1"/>
        <v>220</v>
      </c>
      <c r="G30" s="101">
        <v>220</v>
      </c>
      <c r="H30" s="101">
        <v>0</v>
      </c>
      <c r="I30" s="101">
        <v>0</v>
      </c>
      <c r="J30" s="54"/>
    </row>
    <row r="31" spans="1:10" ht="21" customHeight="1">
      <c r="A31" s="143"/>
      <c r="B31" s="143"/>
      <c r="C31" s="20">
        <v>4300</v>
      </c>
      <c r="D31" s="9" t="s">
        <v>206</v>
      </c>
      <c r="E31" s="63">
        <v>0</v>
      </c>
      <c r="F31" s="23">
        <f t="shared" si="1"/>
        <v>30000</v>
      </c>
      <c r="G31" s="101">
        <v>30000</v>
      </c>
      <c r="H31" s="101">
        <v>0</v>
      </c>
      <c r="I31" s="101">
        <v>0</v>
      </c>
      <c r="J31" s="54"/>
    </row>
    <row r="32" spans="1:10" ht="42" customHeight="1">
      <c r="A32" s="143"/>
      <c r="B32" s="143"/>
      <c r="C32" s="20">
        <v>4370</v>
      </c>
      <c r="D32" s="291" t="s">
        <v>678</v>
      </c>
      <c r="E32" s="63">
        <v>0</v>
      </c>
      <c r="F32" s="23">
        <f t="shared" si="1"/>
        <v>3000</v>
      </c>
      <c r="G32" s="101">
        <v>3000</v>
      </c>
      <c r="H32" s="101">
        <v>0</v>
      </c>
      <c r="I32" s="101">
        <v>0</v>
      </c>
      <c r="J32" s="54"/>
    </row>
    <row r="33" spans="1:10" ht="21" customHeight="1">
      <c r="A33" s="143"/>
      <c r="B33" s="143"/>
      <c r="C33" s="20">
        <v>4410</v>
      </c>
      <c r="D33" s="9" t="s">
        <v>215</v>
      </c>
      <c r="E33" s="63">
        <v>0</v>
      </c>
      <c r="F33" s="23">
        <f t="shared" si="1"/>
        <v>3000</v>
      </c>
      <c r="G33" s="101">
        <v>3000</v>
      </c>
      <c r="H33" s="101">
        <v>0</v>
      </c>
      <c r="I33" s="101">
        <v>0</v>
      </c>
      <c r="J33" s="54"/>
    </row>
    <row r="34" spans="1:10" ht="21" customHeight="1">
      <c r="A34" s="143"/>
      <c r="B34" s="143"/>
      <c r="C34" s="20">
        <v>4430</v>
      </c>
      <c r="D34" s="9" t="s">
        <v>207</v>
      </c>
      <c r="E34" s="63">
        <v>0</v>
      </c>
      <c r="F34" s="23">
        <f t="shared" si="1"/>
        <v>1000</v>
      </c>
      <c r="G34" s="101">
        <v>1000</v>
      </c>
      <c r="H34" s="101">
        <v>0</v>
      </c>
      <c r="I34" s="101">
        <v>0</v>
      </c>
      <c r="J34" s="54"/>
    </row>
    <row r="35" spans="1:10" ht="30" customHeight="1">
      <c r="A35" s="143"/>
      <c r="B35" s="143"/>
      <c r="C35" s="20">
        <v>4440</v>
      </c>
      <c r="D35" s="9" t="s">
        <v>262</v>
      </c>
      <c r="E35" s="63">
        <v>0</v>
      </c>
      <c r="F35" s="23">
        <f t="shared" si="1"/>
        <v>14000</v>
      </c>
      <c r="G35" s="101">
        <v>14000</v>
      </c>
      <c r="H35" s="101">
        <v>0</v>
      </c>
      <c r="I35" s="101">
        <v>0</v>
      </c>
      <c r="J35" s="54"/>
    </row>
    <row r="36" spans="1:10" ht="44.25" customHeight="1">
      <c r="A36" s="143"/>
      <c r="B36" s="279" t="s">
        <v>146</v>
      </c>
      <c r="C36" s="272"/>
      <c r="D36" s="273" t="s">
        <v>148</v>
      </c>
      <c r="E36" s="274">
        <f>E37</f>
        <v>0</v>
      </c>
      <c r="F36" s="274">
        <f>F37</f>
        <v>25000</v>
      </c>
      <c r="G36" s="274">
        <f>G37</f>
        <v>25000</v>
      </c>
      <c r="H36" s="274">
        <f>H37</f>
        <v>0</v>
      </c>
      <c r="I36" s="274">
        <f>I37</f>
        <v>0</v>
      </c>
      <c r="J36" s="54"/>
    </row>
    <row r="37" spans="1:10" ht="21" customHeight="1">
      <c r="A37" s="143"/>
      <c r="B37" s="21"/>
      <c r="C37" s="20">
        <v>4300</v>
      </c>
      <c r="D37" s="9" t="s">
        <v>206</v>
      </c>
      <c r="E37" s="63">
        <v>0</v>
      </c>
      <c r="F37" s="23">
        <f>G37+H37+I37</f>
        <v>25000</v>
      </c>
      <c r="G37" s="101">
        <v>25000</v>
      </c>
      <c r="H37" s="101">
        <v>0</v>
      </c>
      <c r="I37" s="101">
        <v>0</v>
      </c>
      <c r="J37" s="54"/>
    </row>
    <row r="38" spans="1:10" s="24" customFormat="1" ht="27" customHeight="1">
      <c r="A38" s="283" t="s">
        <v>90</v>
      </c>
      <c r="B38" s="283"/>
      <c r="C38" s="284"/>
      <c r="D38" s="285" t="s">
        <v>91</v>
      </c>
      <c r="E38" s="286">
        <f>E39+E52+E54</f>
        <v>52768</v>
      </c>
      <c r="F38" s="286">
        <f>F39+F52+F54</f>
        <v>984476</v>
      </c>
      <c r="G38" s="286">
        <f>G39+G52+G54</f>
        <v>728476</v>
      </c>
      <c r="H38" s="286">
        <f>H39+H52+H54</f>
        <v>222000</v>
      </c>
      <c r="I38" s="286">
        <f>I39+I52+I54</f>
        <v>34000</v>
      </c>
      <c r="J38" s="55"/>
    </row>
    <row r="39" spans="1:10" s="24" customFormat="1" ht="30" customHeight="1">
      <c r="A39" s="554"/>
      <c r="B39" s="279" t="s">
        <v>92</v>
      </c>
      <c r="C39" s="281"/>
      <c r="D39" s="280" t="s">
        <v>633</v>
      </c>
      <c r="E39" s="282">
        <f>SUM(E40:E51)</f>
        <v>2768</v>
      </c>
      <c r="F39" s="282">
        <f>SUM(F41:F51)</f>
        <v>303000</v>
      </c>
      <c r="G39" s="282">
        <f>SUM(G41:G51)</f>
        <v>47000</v>
      </c>
      <c r="H39" s="282">
        <f>SUM(H41:H51)</f>
        <v>222000</v>
      </c>
      <c r="I39" s="282">
        <f>SUM(I41:I51)</f>
        <v>34000</v>
      </c>
      <c r="J39" s="55"/>
    </row>
    <row r="40" spans="1:10" ht="21" customHeight="1">
      <c r="A40" s="554"/>
      <c r="B40" s="187"/>
      <c r="C40" s="7" t="s">
        <v>210</v>
      </c>
      <c r="D40" s="6" t="s">
        <v>211</v>
      </c>
      <c r="E40" s="63">
        <v>2768</v>
      </c>
      <c r="F40" s="23">
        <f>G40+H40+I40</f>
        <v>0</v>
      </c>
      <c r="G40" s="23">
        <v>0</v>
      </c>
      <c r="H40" s="101">
        <v>0</v>
      </c>
      <c r="I40" s="101">
        <v>0</v>
      </c>
      <c r="J40" s="54"/>
    </row>
    <row r="41" spans="1:10" ht="21" customHeight="1">
      <c r="A41" s="554"/>
      <c r="B41" s="187"/>
      <c r="C41" s="5" t="s">
        <v>249</v>
      </c>
      <c r="D41" s="9" t="s">
        <v>212</v>
      </c>
      <c r="E41" s="63">
        <v>0</v>
      </c>
      <c r="F41" s="23">
        <f aca="true" t="shared" si="2" ref="F41:F51">G41+H41+I41</f>
        <v>100030</v>
      </c>
      <c r="G41" s="23">
        <v>0</v>
      </c>
      <c r="H41" s="101">
        <v>91830</v>
      </c>
      <c r="I41" s="101">
        <v>8200</v>
      </c>
      <c r="J41" s="54"/>
    </row>
    <row r="42" spans="1:10" ht="21" customHeight="1">
      <c r="A42" s="554"/>
      <c r="B42" s="187"/>
      <c r="C42" s="5" t="s">
        <v>250</v>
      </c>
      <c r="D42" s="9" t="s">
        <v>53</v>
      </c>
      <c r="E42" s="63">
        <v>0</v>
      </c>
      <c r="F42" s="23">
        <f t="shared" si="2"/>
        <v>6590</v>
      </c>
      <c r="G42" s="23">
        <v>0</v>
      </c>
      <c r="H42" s="101">
        <v>5390</v>
      </c>
      <c r="I42" s="101">
        <v>1200</v>
      </c>
      <c r="J42" s="54"/>
    </row>
    <row r="43" spans="1:10" ht="21" customHeight="1">
      <c r="A43" s="554"/>
      <c r="B43" s="187"/>
      <c r="C43" s="5" t="s">
        <v>251</v>
      </c>
      <c r="D43" s="9" t="s">
        <v>252</v>
      </c>
      <c r="E43" s="63">
        <v>0</v>
      </c>
      <c r="F43" s="23">
        <f t="shared" si="2"/>
        <v>17000</v>
      </c>
      <c r="G43" s="23">
        <v>0</v>
      </c>
      <c r="H43" s="101">
        <v>13850</v>
      </c>
      <c r="I43" s="101">
        <v>3150</v>
      </c>
      <c r="J43" s="54"/>
    </row>
    <row r="44" spans="1:10" ht="21" customHeight="1">
      <c r="A44" s="554"/>
      <c r="B44" s="187"/>
      <c r="C44" s="5" t="s">
        <v>253</v>
      </c>
      <c r="D44" s="9" t="s">
        <v>12</v>
      </c>
      <c r="E44" s="63">
        <v>0</v>
      </c>
      <c r="F44" s="23">
        <f t="shared" si="2"/>
        <v>2710</v>
      </c>
      <c r="G44" s="23">
        <v>0</v>
      </c>
      <c r="H44" s="101">
        <v>1810</v>
      </c>
      <c r="I44" s="101">
        <v>900</v>
      </c>
      <c r="J44" s="54"/>
    </row>
    <row r="45" spans="1:10" ht="21" customHeight="1">
      <c r="A45" s="554"/>
      <c r="B45" s="187"/>
      <c r="C45" s="5" t="s">
        <v>310</v>
      </c>
      <c r="D45" s="9" t="s">
        <v>311</v>
      </c>
      <c r="E45" s="63">
        <v>0</v>
      </c>
      <c r="F45" s="23">
        <f t="shared" si="2"/>
        <v>139600</v>
      </c>
      <c r="G45" s="23">
        <v>37600</v>
      </c>
      <c r="H45" s="101">
        <v>90000</v>
      </c>
      <c r="I45" s="101">
        <v>12000</v>
      </c>
      <c r="J45" s="54"/>
    </row>
    <row r="46" spans="1:10" ht="21" customHeight="1">
      <c r="A46" s="554"/>
      <c r="B46" s="187"/>
      <c r="C46" s="5" t="s">
        <v>254</v>
      </c>
      <c r="D46" s="9" t="s">
        <v>218</v>
      </c>
      <c r="E46" s="63">
        <v>0</v>
      </c>
      <c r="F46" s="23">
        <f t="shared" si="2"/>
        <v>7380</v>
      </c>
      <c r="G46" s="23">
        <v>400</v>
      </c>
      <c r="H46" s="101">
        <v>4530</v>
      </c>
      <c r="I46" s="101">
        <v>2450</v>
      </c>
      <c r="J46" s="54"/>
    </row>
    <row r="47" spans="1:10" ht="21" customHeight="1">
      <c r="A47" s="554"/>
      <c r="B47" s="187"/>
      <c r="C47" s="5" t="s">
        <v>257</v>
      </c>
      <c r="D47" s="9" t="s">
        <v>214</v>
      </c>
      <c r="E47" s="63">
        <v>0</v>
      </c>
      <c r="F47" s="23">
        <f t="shared" si="2"/>
        <v>150</v>
      </c>
      <c r="G47" s="23">
        <v>0</v>
      </c>
      <c r="H47" s="101">
        <v>150</v>
      </c>
      <c r="I47" s="101">
        <v>0</v>
      </c>
      <c r="J47" s="54"/>
    </row>
    <row r="48" spans="1:10" ht="21" customHeight="1">
      <c r="A48" s="554"/>
      <c r="B48" s="187"/>
      <c r="C48" s="5" t="s">
        <v>234</v>
      </c>
      <c r="D48" s="9" t="s">
        <v>206</v>
      </c>
      <c r="E48" s="63">
        <v>0</v>
      </c>
      <c r="F48" s="23">
        <f t="shared" si="2"/>
        <v>23100</v>
      </c>
      <c r="G48" s="23">
        <v>9000</v>
      </c>
      <c r="H48" s="101">
        <v>10000</v>
      </c>
      <c r="I48" s="101">
        <v>4100</v>
      </c>
      <c r="J48" s="54"/>
    </row>
    <row r="49" spans="1:10" ht="47.25" customHeight="1">
      <c r="A49" s="554"/>
      <c r="B49" s="187"/>
      <c r="C49" s="5" t="s">
        <v>170</v>
      </c>
      <c r="D49" s="291" t="s">
        <v>673</v>
      </c>
      <c r="E49" s="63">
        <v>0</v>
      </c>
      <c r="F49" s="23">
        <f t="shared" si="2"/>
        <v>2040</v>
      </c>
      <c r="G49" s="23">
        <v>0</v>
      </c>
      <c r="H49" s="101">
        <v>1240</v>
      </c>
      <c r="I49" s="101">
        <v>800</v>
      </c>
      <c r="J49" s="54"/>
    </row>
    <row r="50" spans="1:10" ht="24" customHeight="1">
      <c r="A50" s="554"/>
      <c r="B50" s="187"/>
      <c r="C50" s="5" t="s">
        <v>259</v>
      </c>
      <c r="D50" s="9" t="s">
        <v>215</v>
      </c>
      <c r="E50" s="63">
        <v>0</v>
      </c>
      <c r="F50" s="23">
        <f t="shared" si="2"/>
        <v>500</v>
      </c>
      <c r="G50" s="23">
        <v>0</v>
      </c>
      <c r="H50" s="101">
        <v>200</v>
      </c>
      <c r="I50" s="101">
        <v>300</v>
      </c>
      <c r="J50" s="54"/>
    </row>
    <row r="51" spans="1:10" ht="30" customHeight="1">
      <c r="A51" s="554"/>
      <c r="B51" s="187"/>
      <c r="C51" s="5" t="s">
        <v>261</v>
      </c>
      <c r="D51" s="9" t="s">
        <v>262</v>
      </c>
      <c r="E51" s="63">
        <v>0</v>
      </c>
      <c r="F51" s="23">
        <f t="shared" si="2"/>
        <v>3900</v>
      </c>
      <c r="G51" s="23">
        <v>0</v>
      </c>
      <c r="H51" s="101">
        <v>3000</v>
      </c>
      <c r="I51" s="101">
        <v>900</v>
      </c>
      <c r="J51" s="54"/>
    </row>
    <row r="52" spans="1:10" ht="30" customHeight="1">
      <c r="A52" s="554"/>
      <c r="B52" s="279" t="s">
        <v>93</v>
      </c>
      <c r="C52" s="279"/>
      <c r="D52" s="280" t="s">
        <v>189</v>
      </c>
      <c r="E52" s="275">
        <f>E53</f>
        <v>50000</v>
      </c>
      <c r="F52" s="275">
        <f>F53</f>
        <v>0</v>
      </c>
      <c r="G52" s="275">
        <f>G53</f>
        <v>0</v>
      </c>
      <c r="H52" s="275">
        <f>H53</f>
        <v>0</v>
      </c>
      <c r="I52" s="275">
        <f>I53</f>
        <v>0</v>
      </c>
      <c r="J52" s="54"/>
    </row>
    <row r="53" spans="1:10" ht="23.25" customHeight="1">
      <c r="A53" s="554"/>
      <c r="B53" s="7"/>
      <c r="C53" s="107" t="s">
        <v>305</v>
      </c>
      <c r="D53" s="108" t="s">
        <v>306</v>
      </c>
      <c r="E53" s="63">
        <v>50000</v>
      </c>
      <c r="F53" s="23">
        <f>G53+H53+I53</f>
        <v>0</v>
      </c>
      <c r="G53" s="23">
        <v>0</v>
      </c>
      <c r="H53" s="101">
        <v>0</v>
      </c>
      <c r="I53" s="101">
        <v>0</v>
      </c>
      <c r="J53" s="54"/>
    </row>
    <row r="54" spans="1:10" ht="24.75" customHeight="1">
      <c r="A54" s="554"/>
      <c r="B54" s="279" t="s">
        <v>97</v>
      </c>
      <c r="C54" s="279"/>
      <c r="D54" s="280" t="s">
        <v>318</v>
      </c>
      <c r="E54" s="275">
        <f>SUM(E55:E74)</f>
        <v>0</v>
      </c>
      <c r="F54" s="275">
        <f>SUM(F55:F74)</f>
        <v>681476</v>
      </c>
      <c r="G54" s="275">
        <f>SUM(G55:G74)</f>
        <v>681476</v>
      </c>
      <c r="H54" s="275">
        <f>SUM(H55:H74)</f>
        <v>0</v>
      </c>
      <c r="I54" s="275">
        <f>SUM(I55:I74)</f>
        <v>0</v>
      </c>
      <c r="J54" s="56"/>
    </row>
    <row r="55" spans="1:10" ht="21" customHeight="1">
      <c r="A55" s="554"/>
      <c r="B55" s="187"/>
      <c r="C55" s="7" t="s">
        <v>585</v>
      </c>
      <c r="D55" s="16" t="s">
        <v>212</v>
      </c>
      <c r="E55" s="63">
        <v>0</v>
      </c>
      <c r="F55" s="23">
        <f aca="true" t="shared" si="3" ref="F55:F74">G55+H55+I55</f>
        <v>78822</v>
      </c>
      <c r="G55" s="23">
        <v>78822</v>
      </c>
      <c r="H55" s="63">
        <v>0</v>
      </c>
      <c r="I55" s="63">
        <v>0</v>
      </c>
      <c r="J55" s="57"/>
    </row>
    <row r="56" spans="1:10" ht="21" customHeight="1">
      <c r="A56" s="554"/>
      <c r="B56" s="187"/>
      <c r="C56" s="7" t="s">
        <v>367</v>
      </c>
      <c r="D56" s="9" t="s">
        <v>212</v>
      </c>
      <c r="E56" s="63">
        <v>0</v>
      </c>
      <c r="F56" s="23">
        <f>G56+H56+I56</f>
        <v>4638</v>
      </c>
      <c r="G56" s="23">
        <v>4638</v>
      </c>
      <c r="H56" s="63">
        <v>0</v>
      </c>
      <c r="I56" s="63">
        <v>0</v>
      </c>
      <c r="J56" s="57"/>
    </row>
    <row r="57" spans="1:10" ht="21" customHeight="1">
      <c r="A57" s="554"/>
      <c r="B57" s="187"/>
      <c r="C57" s="7" t="s">
        <v>586</v>
      </c>
      <c r="D57" s="9" t="s">
        <v>53</v>
      </c>
      <c r="E57" s="63">
        <v>0</v>
      </c>
      <c r="F57" s="23">
        <f>G57+H57+I57</f>
        <v>5549</v>
      </c>
      <c r="G57" s="23">
        <v>5549</v>
      </c>
      <c r="H57" s="63">
        <v>0</v>
      </c>
      <c r="I57" s="63">
        <v>0</v>
      </c>
      <c r="J57" s="57"/>
    </row>
    <row r="58" spans="1:10" ht="21" customHeight="1">
      <c r="A58" s="554"/>
      <c r="B58" s="187"/>
      <c r="C58" s="7" t="s">
        <v>587</v>
      </c>
      <c r="D58" s="9" t="s">
        <v>53</v>
      </c>
      <c r="E58" s="63">
        <v>0</v>
      </c>
      <c r="F58" s="23">
        <f>G58+H58+I58</f>
        <v>326</v>
      </c>
      <c r="G58" s="23">
        <v>326</v>
      </c>
      <c r="H58" s="63">
        <v>0</v>
      </c>
      <c r="I58" s="63">
        <v>0</v>
      </c>
      <c r="J58" s="57"/>
    </row>
    <row r="59" spans="1:10" ht="21" customHeight="1">
      <c r="A59" s="554"/>
      <c r="B59" s="187"/>
      <c r="C59" s="7" t="s">
        <v>588</v>
      </c>
      <c r="D59" s="9" t="s">
        <v>252</v>
      </c>
      <c r="E59" s="63">
        <v>0</v>
      </c>
      <c r="F59" s="23">
        <f t="shared" si="3"/>
        <v>21277</v>
      </c>
      <c r="G59" s="23">
        <v>21277</v>
      </c>
      <c r="H59" s="63">
        <v>0</v>
      </c>
      <c r="I59" s="63">
        <v>0</v>
      </c>
      <c r="J59" s="57"/>
    </row>
    <row r="60" spans="1:10" ht="21" customHeight="1">
      <c r="A60" s="554"/>
      <c r="B60" s="187"/>
      <c r="C60" s="7" t="s">
        <v>368</v>
      </c>
      <c r="D60" s="9" t="s">
        <v>252</v>
      </c>
      <c r="E60" s="63">
        <v>0</v>
      </c>
      <c r="F60" s="23">
        <f t="shared" si="3"/>
        <v>1253</v>
      </c>
      <c r="G60" s="23">
        <v>1253</v>
      </c>
      <c r="H60" s="63">
        <v>0</v>
      </c>
      <c r="I60" s="63">
        <v>0</v>
      </c>
      <c r="J60" s="57"/>
    </row>
    <row r="61" spans="1:10" ht="21" customHeight="1">
      <c r="A61" s="554"/>
      <c r="B61" s="187"/>
      <c r="C61" s="7" t="s">
        <v>589</v>
      </c>
      <c r="D61" s="9" t="s">
        <v>12</v>
      </c>
      <c r="E61" s="63">
        <v>0</v>
      </c>
      <c r="F61" s="23">
        <f t="shared" si="3"/>
        <v>3410</v>
      </c>
      <c r="G61" s="23">
        <v>3410</v>
      </c>
      <c r="H61" s="63">
        <v>0</v>
      </c>
      <c r="I61" s="63">
        <v>0</v>
      </c>
      <c r="J61" s="57"/>
    </row>
    <row r="62" spans="1:10" ht="21" customHeight="1">
      <c r="A62" s="554"/>
      <c r="B62" s="187"/>
      <c r="C62" s="7" t="s">
        <v>369</v>
      </c>
      <c r="D62" s="9" t="s">
        <v>12</v>
      </c>
      <c r="E62" s="63">
        <v>0</v>
      </c>
      <c r="F62" s="23">
        <f t="shared" si="3"/>
        <v>202</v>
      </c>
      <c r="G62" s="23">
        <v>202</v>
      </c>
      <c r="H62" s="63">
        <v>0</v>
      </c>
      <c r="I62" s="63">
        <v>0</v>
      </c>
      <c r="J62" s="57"/>
    </row>
    <row r="63" spans="1:10" ht="21" customHeight="1">
      <c r="A63" s="554"/>
      <c r="B63" s="187"/>
      <c r="C63" s="7" t="s">
        <v>613</v>
      </c>
      <c r="D63" s="16" t="s">
        <v>131</v>
      </c>
      <c r="E63" s="63">
        <v>0</v>
      </c>
      <c r="F63" s="23">
        <f t="shared" si="3"/>
        <v>60440</v>
      </c>
      <c r="G63" s="23">
        <v>60440</v>
      </c>
      <c r="H63" s="63">
        <v>0</v>
      </c>
      <c r="I63" s="63">
        <v>0</v>
      </c>
      <c r="J63" s="57"/>
    </row>
    <row r="64" spans="1:10" ht="21" customHeight="1">
      <c r="A64" s="554"/>
      <c r="B64" s="187"/>
      <c r="C64" s="7" t="s">
        <v>370</v>
      </c>
      <c r="D64" s="16" t="s">
        <v>131</v>
      </c>
      <c r="E64" s="63">
        <v>0</v>
      </c>
      <c r="F64" s="23">
        <f t="shared" si="3"/>
        <v>3556</v>
      </c>
      <c r="G64" s="23">
        <v>3556</v>
      </c>
      <c r="H64" s="63">
        <v>0</v>
      </c>
      <c r="I64" s="63">
        <v>0</v>
      </c>
      <c r="J64" s="57"/>
    </row>
    <row r="65" spans="1:10" ht="21" customHeight="1">
      <c r="A65" s="554"/>
      <c r="B65" s="187"/>
      <c r="C65" s="5" t="s">
        <v>529</v>
      </c>
      <c r="D65" s="9" t="s">
        <v>218</v>
      </c>
      <c r="E65" s="63">
        <v>0</v>
      </c>
      <c r="F65" s="23">
        <f t="shared" si="3"/>
        <v>57130</v>
      </c>
      <c r="G65" s="23">
        <v>57130</v>
      </c>
      <c r="H65" s="63">
        <v>0</v>
      </c>
      <c r="I65" s="63">
        <v>0</v>
      </c>
      <c r="J65" s="57"/>
    </row>
    <row r="66" spans="1:10" ht="21" customHeight="1">
      <c r="A66" s="554"/>
      <c r="B66" s="187"/>
      <c r="C66" s="5" t="s">
        <v>371</v>
      </c>
      <c r="D66" s="9" t="s">
        <v>218</v>
      </c>
      <c r="E66" s="63">
        <v>0</v>
      </c>
      <c r="F66" s="23">
        <f t="shared" si="3"/>
        <v>3363</v>
      </c>
      <c r="G66" s="23">
        <v>3363</v>
      </c>
      <c r="H66" s="63">
        <v>0</v>
      </c>
      <c r="I66" s="63">
        <v>0</v>
      </c>
      <c r="J66" s="57"/>
    </row>
    <row r="67" spans="1:10" ht="21" customHeight="1">
      <c r="A67" s="554"/>
      <c r="B67" s="187"/>
      <c r="C67" s="5" t="s">
        <v>530</v>
      </c>
      <c r="D67" s="9" t="s">
        <v>206</v>
      </c>
      <c r="E67" s="63">
        <v>0</v>
      </c>
      <c r="F67" s="23">
        <f t="shared" si="3"/>
        <v>409133</v>
      </c>
      <c r="G67" s="23">
        <v>409133</v>
      </c>
      <c r="H67" s="63">
        <v>0</v>
      </c>
      <c r="I67" s="63">
        <v>0</v>
      </c>
      <c r="J67" s="57"/>
    </row>
    <row r="68" spans="1:10" ht="21" customHeight="1">
      <c r="A68" s="554"/>
      <c r="B68" s="187"/>
      <c r="C68" s="5" t="s">
        <v>372</v>
      </c>
      <c r="D68" s="9" t="s">
        <v>206</v>
      </c>
      <c r="E68" s="63">
        <v>0</v>
      </c>
      <c r="F68" s="23">
        <f t="shared" si="3"/>
        <v>24067</v>
      </c>
      <c r="G68" s="23">
        <v>24067</v>
      </c>
      <c r="H68" s="63">
        <v>0</v>
      </c>
      <c r="I68" s="63">
        <v>0</v>
      </c>
      <c r="J68" s="57"/>
    </row>
    <row r="69" spans="1:10" ht="45.75" customHeight="1">
      <c r="A69" s="554"/>
      <c r="B69" s="187"/>
      <c r="C69" s="5" t="s">
        <v>531</v>
      </c>
      <c r="D69" s="291" t="s">
        <v>679</v>
      </c>
      <c r="E69" s="63">
        <v>0</v>
      </c>
      <c r="F69" s="23">
        <f t="shared" si="3"/>
        <v>2833</v>
      </c>
      <c r="G69" s="23">
        <v>2833</v>
      </c>
      <c r="H69" s="63">
        <v>0</v>
      </c>
      <c r="I69" s="63">
        <v>0</v>
      </c>
      <c r="J69" s="57"/>
    </row>
    <row r="70" spans="1:10" ht="51" customHeight="1">
      <c r="A70" s="554"/>
      <c r="B70" s="187"/>
      <c r="C70" s="5" t="s">
        <v>373</v>
      </c>
      <c r="D70" s="291" t="s">
        <v>680</v>
      </c>
      <c r="E70" s="63">
        <v>0</v>
      </c>
      <c r="F70" s="23">
        <f t="shared" si="3"/>
        <v>167</v>
      </c>
      <c r="G70" s="23">
        <v>167</v>
      </c>
      <c r="H70" s="63">
        <v>0</v>
      </c>
      <c r="I70" s="63">
        <v>0</v>
      </c>
      <c r="J70" s="57"/>
    </row>
    <row r="71" spans="1:10" ht="21" customHeight="1">
      <c r="A71" s="554"/>
      <c r="B71" s="187"/>
      <c r="C71" s="5" t="s">
        <v>532</v>
      </c>
      <c r="D71" s="9" t="s">
        <v>215</v>
      </c>
      <c r="E71" s="63">
        <v>0</v>
      </c>
      <c r="F71" s="23">
        <f t="shared" si="3"/>
        <v>2833</v>
      </c>
      <c r="G71" s="23">
        <v>2833</v>
      </c>
      <c r="H71" s="63">
        <v>0</v>
      </c>
      <c r="I71" s="63">
        <v>0</v>
      </c>
      <c r="J71" s="57"/>
    </row>
    <row r="72" spans="1:10" ht="21" customHeight="1">
      <c r="A72" s="554"/>
      <c r="B72" s="187"/>
      <c r="C72" s="5" t="s">
        <v>409</v>
      </c>
      <c r="D72" s="9" t="s">
        <v>215</v>
      </c>
      <c r="E72" s="63">
        <v>0</v>
      </c>
      <c r="F72" s="23">
        <f t="shared" si="3"/>
        <v>167</v>
      </c>
      <c r="G72" s="23">
        <v>167</v>
      </c>
      <c r="H72" s="63">
        <v>0</v>
      </c>
      <c r="I72" s="63">
        <v>0</v>
      </c>
      <c r="J72" s="57"/>
    </row>
    <row r="73" spans="1:10" ht="30" customHeight="1">
      <c r="A73" s="554"/>
      <c r="B73" s="187"/>
      <c r="C73" s="5" t="s">
        <v>590</v>
      </c>
      <c r="D73" s="9" t="s">
        <v>262</v>
      </c>
      <c r="E73" s="63">
        <v>0</v>
      </c>
      <c r="F73" s="23">
        <f t="shared" si="3"/>
        <v>2182</v>
      </c>
      <c r="G73" s="23">
        <v>2182</v>
      </c>
      <c r="H73" s="63">
        <v>0</v>
      </c>
      <c r="I73" s="63">
        <v>0</v>
      </c>
      <c r="J73" s="57"/>
    </row>
    <row r="74" spans="1:10" ht="34.5" customHeight="1">
      <c r="A74" s="554"/>
      <c r="B74" s="187"/>
      <c r="C74" s="5" t="s">
        <v>410</v>
      </c>
      <c r="D74" s="9" t="s">
        <v>262</v>
      </c>
      <c r="E74" s="63">
        <v>0</v>
      </c>
      <c r="F74" s="23">
        <f t="shared" si="3"/>
        <v>128</v>
      </c>
      <c r="G74" s="23">
        <v>128</v>
      </c>
      <c r="H74" s="63">
        <v>0</v>
      </c>
      <c r="I74" s="63">
        <v>0</v>
      </c>
      <c r="J74" s="57"/>
    </row>
    <row r="75" spans="1:10" s="46" customFormat="1" ht="26.25" customHeight="1">
      <c r="A75" s="846" t="s">
        <v>127</v>
      </c>
      <c r="B75" s="846"/>
      <c r="C75" s="846"/>
      <c r="D75" s="846"/>
      <c r="E75" s="296">
        <f>E7+E38</f>
        <v>52768</v>
      </c>
      <c r="F75" s="296">
        <f>F7+F38</f>
        <v>4539276</v>
      </c>
      <c r="G75" s="296">
        <f>G7+G38</f>
        <v>4271276</v>
      </c>
      <c r="H75" s="296">
        <f>H7+H38</f>
        <v>234000</v>
      </c>
      <c r="I75" s="296">
        <f>I7+I38</f>
        <v>34000</v>
      </c>
      <c r="J75" s="58"/>
    </row>
    <row r="76" spans="7:9" ht="12.75">
      <c r="G76" s="17"/>
      <c r="I76" s="17"/>
    </row>
    <row r="77" ht="12.75">
      <c r="I77" s="17"/>
    </row>
    <row r="78" ht="12.75">
      <c r="I78" s="17"/>
    </row>
    <row r="79" ht="12.75">
      <c r="I79" s="17"/>
    </row>
    <row r="80" ht="12.75">
      <c r="I80" s="17"/>
    </row>
    <row r="81" ht="12.75">
      <c r="I81" s="17"/>
    </row>
  </sheetData>
  <sheetProtection/>
  <mergeCells count="12">
    <mergeCell ref="F5:F6"/>
    <mergeCell ref="G5:I5"/>
    <mergeCell ref="A1:I1"/>
    <mergeCell ref="A2:I2"/>
    <mergeCell ref="A75:D75"/>
    <mergeCell ref="A3:I3"/>
    <mergeCell ref="A4:I4"/>
    <mergeCell ref="A5:A6"/>
    <mergeCell ref="B5:B6"/>
    <mergeCell ref="C5:C6"/>
    <mergeCell ref="D5:D6"/>
    <mergeCell ref="E5:E6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10
do Uchwały Nr 124/11 Zarządu Powiatu 
w  Stargardzie Szczecińskim
z dnia 13 stycznia 2011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3" width="9.140625" style="2" customWidth="1"/>
    <col min="4" max="4" width="47.28125" style="2" customWidth="1"/>
    <col min="5" max="8" width="18.7109375" style="2" customWidth="1"/>
    <col min="9" max="16384" width="9.140625" style="2" customWidth="1"/>
  </cols>
  <sheetData>
    <row r="1" spans="1:8" ht="15" customHeight="1">
      <c r="A1" s="852" t="s">
        <v>140</v>
      </c>
      <c r="B1" s="852"/>
      <c r="C1" s="852"/>
      <c r="D1" s="852"/>
      <c r="E1" s="852"/>
      <c r="F1" s="852"/>
      <c r="G1" s="852"/>
      <c r="H1" s="852"/>
    </row>
    <row r="2" spans="1:9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24"/>
    </row>
    <row r="3" spans="1:8" ht="15" customHeight="1">
      <c r="A3" s="837" t="s">
        <v>141</v>
      </c>
      <c r="B3" s="837"/>
      <c r="C3" s="837"/>
      <c r="D3" s="837"/>
      <c r="E3" s="837"/>
      <c r="F3" s="837"/>
      <c r="G3" s="837"/>
      <c r="H3" s="837"/>
    </row>
    <row r="4" spans="1:7" ht="12.75">
      <c r="A4" s="3"/>
      <c r="B4" s="3"/>
      <c r="C4" s="3"/>
      <c r="D4" s="3"/>
      <c r="E4" s="3"/>
      <c r="F4" s="3"/>
      <c r="G4" s="3"/>
    </row>
    <row r="5" spans="1:8" ht="10.5" customHeight="1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41.25" customHeight="1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7.75" customHeight="1">
      <c r="A7" s="264">
        <v>851</v>
      </c>
      <c r="B7" s="264"/>
      <c r="C7" s="264"/>
      <c r="D7" s="265" t="s">
        <v>63</v>
      </c>
      <c r="E7" s="264">
        <f>E8</f>
        <v>0</v>
      </c>
      <c r="F7" s="266">
        <f aca="true" t="shared" si="0" ref="F7:H8">SUM(F8)</f>
        <v>3419000</v>
      </c>
      <c r="G7" s="266">
        <f t="shared" si="0"/>
        <v>0</v>
      </c>
      <c r="H7" s="266">
        <f t="shared" si="0"/>
        <v>3419000</v>
      </c>
    </row>
    <row r="8" spans="1:8" ht="42.75" customHeight="1">
      <c r="A8" s="295"/>
      <c r="B8" s="272">
        <v>85156</v>
      </c>
      <c r="C8" s="272"/>
      <c r="D8" s="287" t="s">
        <v>185</v>
      </c>
      <c r="E8" s="272">
        <f>E9</f>
        <v>0</v>
      </c>
      <c r="F8" s="275">
        <f>SUM(F9)</f>
        <v>3419000</v>
      </c>
      <c r="G8" s="275">
        <f t="shared" si="0"/>
        <v>0</v>
      </c>
      <c r="H8" s="275">
        <f t="shared" si="0"/>
        <v>3419000</v>
      </c>
    </row>
    <row r="9" spans="1:8" ht="24.75" customHeight="1">
      <c r="A9" s="295"/>
      <c r="B9" s="4"/>
      <c r="C9" s="4">
        <v>4130</v>
      </c>
      <c r="D9" s="9" t="s">
        <v>66</v>
      </c>
      <c r="E9" s="4">
        <v>0</v>
      </c>
      <c r="F9" s="23">
        <f>G9+H9</f>
        <v>3419000</v>
      </c>
      <c r="G9" s="23">
        <v>0</v>
      </c>
      <c r="H9" s="23">
        <v>3419000</v>
      </c>
    </row>
    <row r="10" spans="1:8" ht="30.75" customHeight="1">
      <c r="A10" s="264">
        <v>853</v>
      </c>
      <c r="B10" s="264"/>
      <c r="C10" s="264"/>
      <c r="D10" s="285" t="s">
        <v>91</v>
      </c>
      <c r="E10" s="266">
        <f>E11</f>
        <v>179590</v>
      </c>
      <c r="F10" s="266">
        <f>F11</f>
        <v>3189500</v>
      </c>
      <c r="G10" s="266">
        <f>G11</f>
        <v>3189500</v>
      </c>
      <c r="H10" s="266">
        <f>H11</f>
        <v>0</v>
      </c>
    </row>
    <row r="11" spans="1:8" ht="24.75" customHeight="1">
      <c r="A11" s="295"/>
      <c r="B11" s="272">
        <v>85333</v>
      </c>
      <c r="C11" s="272"/>
      <c r="D11" s="273" t="s">
        <v>186</v>
      </c>
      <c r="E11" s="275">
        <f>E12+E13+E14+E15</f>
        <v>179590</v>
      </c>
      <c r="F11" s="275">
        <f>SUM(F16:F38)</f>
        <v>3189500</v>
      </c>
      <c r="G11" s="275">
        <f>SUM(G16:G38)</f>
        <v>3189500</v>
      </c>
      <c r="H11" s="275">
        <f>SUM(H16:H38)</f>
        <v>0</v>
      </c>
    </row>
    <row r="12" spans="1:8" ht="54.75" customHeight="1">
      <c r="A12" s="19"/>
      <c r="B12" s="20"/>
      <c r="C12" s="5" t="s">
        <v>303</v>
      </c>
      <c r="D12" s="91" t="s">
        <v>625</v>
      </c>
      <c r="E12" s="101">
        <v>7200</v>
      </c>
      <c r="F12" s="23">
        <f>G12+H12</f>
        <v>0</v>
      </c>
      <c r="G12" s="101">
        <v>0</v>
      </c>
      <c r="H12" s="101">
        <v>0</v>
      </c>
    </row>
    <row r="13" spans="1:8" ht="24.75" customHeight="1">
      <c r="A13" s="295"/>
      <c r="B13" s="188"/>
      <c r="C13" s="5" t="s">
        <v>210</v>
      </c>
      <c r="D13" s="91" t="s">
        <v>211</v>
      </c>
      <c r="E13" s="101">
        <v>6540</v>
      </c>
      <c r="F13" s="23">
        <f>G13+H13</f>
        <v>0</v>
      </c>
      <c r="G13" s="101">
        <v>0</v>
      </c>
      <c r="H13" s="101">
        <v>0</v>
      </c>
    </row>
    <row r="14" spans="1:8" ht="24.75" customHeight="1">
      <c r="A14" s="295"/>
      <c r="B14" s="188"/>
      <c r="C14" s="5" t="s">
        <v>305</v>
      </c>
      <c r="D14" s="6" t="s">
        <v>306</v>
      </c>
      <c r="E14" s="101">
        <v>850</v>
      </c>
      <c r="F14" s="23">
        <f>G14+H14</f>
        <v>0</v>
      </c>
      <c r="G14" s="101">
        <v>0</v>
      </c>
      <c r="H14" s="101">
        <v>0</v>
      </c>
    </row>
    <row r="15" spans="1:8" ht="51" customHeight="1">
      <c r="A15" s="295"/>
      <c r="B15" s="188"/>
      <c r="C15" s="5" t="s">
        <v>393</v>
      </c>
      <c r="D15" s="91" t="s">
        <v>489</v>
      </c>
      <c r="E15" s="101">
        <v>165000</v>
      </c>
      <c r="F15" s="23">
        <f>G15+H15</f>
        <v>0</v>
      </c>
      <c r="G15" s="101">
        <v>0</v>
      </c>
      <c r="H15" s="101">
        <v>0</v>
      </c>
    </row>
    <row r="16" spans="1:8" ht="21" customHeight="1">
      <c r="A16" s="295"/>
      <c r="B16" s="188"/>
      <c r="C16" s="4">
        <v>3020</v>
      </c>
      <c r="D16" s="9" t="s">
        <v>309</v>
      </c>
      <c r="E16" s="23">
        <v>0</v>
      </c>
      <c r="F16" s="23">
        <f aca="true" t="shared" si="1" ref="F16:F38">G16+H16</f>
        <v>5000</v>
      </c>
      <c r="G16" s="101">
        <v>5000</v>
      </c>
      <c r="H16" s="101">
        <v>0</v>
      </c>
    </row>
    <row r="17" spans="1:8" ht="21" customHeight="1">
      <c r="A17" s="295"/>
      <c r="B17" s="188"/>
      <c r="C17" s="5" t="s">
        <v>249</v>
      </c>
      <c r="D17" s="9" t="s">
        <v>212</v>
      </c>
      <c r="E17" s="23">
        <v>0</v>
      </c>
      <c r="F17" s="23">
        <f t="shared" si="1"/>
        <v>2200000</v>
      </c>
      <c r="G17" s="101">
        <v>2200000</v>
      </c>
      <c r="H17" s="101">
        <v>0</v>
      </c>
    </row>
    <row r="18" spans="1:8" ht="21" customHeight="1">
      <c r="A18" s="295"/>
      <c r="B18" s="188"/>
      <c r="C18" s="5" t="s">
        <v>250</v>
      </c>
      <c r="D18" s="9" t="s">
        <v>53</v>
      </c>
      <c r="E18" s="23">
        <v>0</v>
      </c>
      <c r="F18" s="23">
        <f t="shared" si="1"/>
        <v>178000</v>
      </c>
      <c r="G18" s="101">
        <v>178000</v>
      </c>
      <c r="H18" s="101">
        <v>0</v>
      </c>
    </row>
    <row r="19" spans="1:8" ht="21" customHeight="1">
      <c r="A19" s="295"/>
      <c r="B19" s="188"/>
      <c r="C19" s="5" t="s">
        <v>251</v>
      </c>
      <c r="D19" s="9" t="s">
        <v>252</v>
      </c>
      <c r="E19" s="23">
        <v>0</v>
      </c>
      <c r="F19" s="23">
        <f t="shared" si="1"/>
        <v>351000</v>
      </c>
      <c r="G19" s="101">
        <v>351000</v>
      </c>
      <c r="H19" s="101">
        <v>0</v>
      </c>
    </row>
    <row r="20" spans="1:8" ht="21" customHeight="1">
      <c r="A20" s="295"/>
      <c r="B20" s="188"/>
      <c r="C20" s="5" t="s">
        <v>253</v>
      </c>
      <c r="D20" s="9" t="s">
        <v>12</v>
      </c>
      <c r="E20" s="23">
        <v>0</v>
      </c>
      <c r="F20" s="23">
        <f t="shared" si="1"/>
        <v>55000</v>
      </c>
      <c r="G20" s="101">
        <v>55000</v>
      </c>
      <c r="H20" s="101">
        <v>0</v>
      </c>
    </row>
    <row r="21" spans="1:8" ht="35.25" customHeight="1">
      <c r="A21" s="295"/>
      <c r="B21" s="188"/>
      <c r="C21" s="5" t="s">
        <v>96</v>
      </c>
      <c r="D21" s="6" t="s">
        <v>136</v>
      </c>
      <c r="E21" s="23">
        <v>0</v>
      </c>
      <c r="F21" s="23">
        <f t="shared" si="1"/>
        <v>45850</v>
      </c>
      <c r="G21" s="101">
        <v>45850</v>
      </c>
      <c r="H21" s="101">
        <v>0</v>
      </c>
    </row>
    <row r="22" spans="1:8" ht="21" customHeight="1">
      <c r="A22" s="295"/>
      <c r="B22" s="188"/>
      <c r="C22" s="5" t="s">
        <v>310</v>
      </c>
      <c r="D22" s="6" t="s">
        <v>311</v>
      </c>
      <c r="E22" s="23">
        <v>0</v>
      </c>
      <c r="F22" s="23">
        <f t="shared" si="1"/>
        <v>3500</v>
      </c>
      <c r="G22" s="101">
        <v>3500</v>
      </c>
      <c r="H22" s="101">
        <v>0</v>
      </c>
    </row>
    <row r="23" spans="1:8" ht="21" customHeight="1">
      <c r="A23" s="295"/>
      <c r="B23" s="188"/>
      <c r="C23" s="5" t="s">
        <v>254</v>
      </c>
      <c r="D23" s="6" t="s">
        <v>218</v>
      </c>
      <c r="E23" s="23">
        <v>0</v>
      </c>
      <c r="F23" s="23">
        <f t="shared" si="1"/>
        <v>53000</v>
      </c>
      <c r="G23" s="101">
        <v>53000</v>
      </c>
      <c r="H23" s="101">
        <v>0</v>
      </c>
    </row>
    <row r="24" spans="1:8" ht="21" customHeight="1">
      <c r="A24" s="295"/>
      <c r="B24" s="188"/>
      <c r="C24" s="5" t="s">
        <v>327</v>
      </c>
      <c r="D24" s="6" t="s">
        <v>42</v>
      </c>
      <c r="E24" s="23">
        <v>0</v>
      </c>
      <c r="F24" s="23">
        <f t="shared" si="1"/>
        <v>2500</v>
      </c>
      <c r="G24" s="101">
        <v>2500</v>
      </c>
      <c r="H24" s="101">
        <v>0</v>
      </c>
    </row>
    <row r="25" spans="1:8" ht="21" customHeight="1">
      <c r="A25" s="295"/>
      <c r="B25" s="188"/>
      <c r="C25" s="5" t="s">
        <v>255</v>
      </c>
      <c r="D25" s="6" t="s">
        <v>213</v>
      </c>
      <c r="E25" s="23">
        <v>0</v>
      </c>
      <c r="F25" s="23">
        <f t="shared" si="1"/>
        <v>70380</v>
      </c>
      <c r="G25" s="101">
        <v>70380</v>
      </c>
      <c r="H25" s="101">
        <v>0</v>
      </c>
    </row>
    <row r="26" spans="1:8" ht="21" customHeight="1">
      <c r="A26" s="295"/>
      <c r="B26" s="188"/>
      <c r="C26" s="5" t="s">
        <v>256</v>
      </c>
      <c r="D26" s="6" t="s">
        <v>219</v>
      </c>
      <c r="E26" s="23">
        <v>0</v>
      </c>
      <c r="F26" s="23">
        <f t="shared" si="1"/>
        <v>5000</v>
      </c>
      <c r="G26" s="101">
        <v>5000</v>
      </c>
      <c r="H26" s="101">
        <v>0</v>
      </c>
    </row>
    <row r="27" spans="1:8" ht="21" customHeight="1">
      <c r="A27" s="295"/>
      <c r="B27" s="188"/>
      <c r="C27" s="5" t="s">
        <v>257</v>
      </c>
      <c r="D27" s="6" t="s">
        <v>214</v>
      </c>
      <c r="E27" s="23">
        <v>0</v>
      </c>
      <c r="F27" s="23">
        <f t="shared" si="1"/>
        <v>3500</v>
      </c>
      <c r="G27" s="101">
        <v>3500</v>
      </c>
      <c r="H27" s="101">
        <v>0</v>
      </c>
    </row>
    <row r="28" spans="1:8" ht="21" customHeight="1">
      <c r="A28" s="295"/>
      <c r="B28" s="188"/>
      <c r="C28" s="5" t="s">
        <v>234</v>
      </c>
      <c r="D28" s="6" t="s">
        <v>206</v>
      </c>
      <c r="E28" s="23">
        <v>0</v>
      </c>
      <c r="F28" s="23">
        <f t="shared" si="1"/>
        <v>87000</v>
      </c>
      <c r="G28" s="101">
        <v>87000</v>
      </c>
      <c r="H28" s="101">
        <v>0</v>
      </c>
    </row>
    <row r="29" spans="1:8" ht="21" customHeight="1">
      <c r="A29" s="295"/>
      <c r="B29" s="188"/>
      <c r="C29" s="5" t="s">
        <v>258</v>
      </c>
      <c r="D29" s="9" t="s">
        <v>312</v>
      </c>
      <c r="E29" s="23">
        <v>0</v>
      </c>
      <c r="F29" s="23">
        <f t="shared" si="1"/>
        <v>10200</v>
      </c>
      <c r="G29" s="101">
        <v>10200</v>
      </c>
      <c r="H29" s="101">
        <v>0</v>
      </c>
    </row>
    <row r="30" spans="1:8" ht="34.5" customHeight="1">
      <c r="A30" s="295"/>
      <c r="B30" s="188"/>
      <c r="C30" s="5" t="s">
        <v>169</v>
      </c>
      <c r="D30" s="291" t="s">
        <v>511</v>
      </c>
      <c r="E30" s="23">
        <v>0</v>
      </c>
      <c r="F30" s="23">
        <f t="shared" si="1"/>
        <v>4500</v>
      </c>
      <c r="G30" s="101">
        <v>4500</v>
      </c>
      <c r="H30" s="101">
        <v>0</v>
      </c>
    </row>
    <row r="31" spans="1:8" ht="39.75" customHeight="1">
      <c r="A31" s="295"/>
      <c r="B31" s="188"/>
      <c r="C31" s="5" t="s">
        <v>170</v>
      </c>
      <c r="D31" s="305" t="s">
        <v>624</v>
      </c>
      <c r="E31" s="23">
        <v>0</v>
      </c>
      <c r="F31" s="23">
        <f t="shared" si="1"/>
        <v>10000</v>
      </c>
      <c r="G31" s="101">
        <v>10000</v>
      </c>
      <c r="H31" s="101">
        <v>0</v>
      </c>
    </row>
    <row r="32" spans="1:8" ht="21" customHeight="1">
      <c r="A32" s="295"/>
      <c r="B32" s="188"/>
      <c r="C32" s="5" t="s">
        <v>259</v>
      </c>
      <c r="D32" s="9" t="s">
        <v>215</v>
      </c>
      <c r="E32" s="23">
        <v>0</v>
      </c>
      <c r="F32" s="23">
        <f t="shared" si="1"/>
        <v>10000</v>
      </c>
      <c r="G32" s="101">
        <v>10000</v>
      </c>
      <c r="H32" s="101">
        <v>0</v>
      </c>
    </row>
    <row r="33" spans="1:8" ht="21" customHeight="1">
      <c r="A33" s="295"/>
      <c r="B33" s="188"/>
      <c r="C33" s="5" t="s">
        <v>313</v>
      </c>
      <c r="D33" s="9" t="s">
        <v>314</v>
      </c>
      <c r="E33" s="23">
        <v>0</v>
      </c>
      <c r="F33" s="23">
        <f t="shared" si="1"/>
        <v>1000</v>
      </c>
      <c r="G33" s="101">
        <v>1000</v>
      </c>
      <c r="H33" s="101">
        <v>0</v>
      </c>
    </row>
    <row r="34" spans="1:8" ht="21" customHeight="1">
      <c r="A34" s="295"/>
      <c r="B34" s="188"/>
      <c r="C34" s="5" t="s">
        <v>260</v>
      </c>
      <c r="D34" s="9" t="s">
        <v>207</v>
      </c>
      <c r="E34" s="23">
        <v>0</v>
      </c>
      <c r="F34" s="23">
        <f t="shared" si="1"/>
        <v>3500</v>
      </c>
      <c r="G34" s="101">
        <v>3500</v>
      </c>
      <c r="H34" s="101">
        <v>0</v>
      </c>
    </row>
    <row r="35" spans="1:8" ht="21" customHeight="1">
      <c r="A35" s="295"/>
      <c r="B35" s="188"/>
      <c r="C35" s="5" t="s">
        <v>261</v>
      </c>
      <c r="D35" s="9" t="s">
        <v>262</v>
      </c>
      <c r="E35" s="23">
        <v>0</v>
      </c>
      <c r="F35" s="23">
        <f t="shared" si="1"/>
        <v>79000</v>
      </c>
      <c r="G35" s="101">
        <v>79000</v>
      </c>
      <c r="H35" s="101">
        <v>0</v>
      </c>
    </row>
    <row r="36" spans="1:8" ht="21" customHeight="1">
      <c r="A36" s="295"/>
      <c r="B36" s="188"/>
      <c r="C36" s="5" t="s">
        <v>263</v>
      </c>
      <c r="D36" s="6" t="s">
        <v>216</v>
      </c>
      <c r="E36" s="23">
        <v>0</v>
      </c>
      <c r="F36" s="23">
        <f t="shared" si="1"/>
        <v>6720</v>
      </c>
      <c r="G36" s="101">
        <v>6720</v>
      </c>
      <c r="H36" s="101">
        <v>0</v>
      </c>
    </row>
    <row r="37" spans="1:8" ht="28.5" customHeight="1">
      <c r="A37" s="295"/>
      <c r="B37" s="188"/>
      <c r="C37" s="5" t="s">
        <v>277</v>
      </c>
      <c r="D37" s="6" t="s">
        <v>145</v>
      </c>
      <c r="E37" s="23">
        <v>0</v>
      </c>
      <c r="F37" s="23">
        <f t="shared" si="1"/>
        <v>350</v>
      </c>
      <c r="G37" s="101">
        <v>350</v>
      </c>
      <c r="H37" s="101">
        <v>0</v>
      </c>
    </row>
    <row r="38" spans="1:8" ht="36" customHeight="1">
      <c r="A38" s="295"/>
      <c r="B38" s="188"/>
      <c r="C38" s="5" t="s">
        <v>171</v>
      </c>
      <c r="D38" s="6" t="s">
        <v>172</v>
      </c>
      <c r="E38" s="23">
        <v>0</v>
      </c>
      <c r="F38" s="23">
        <f t="shared" si="1"/>
        <v>4500</v>
      </c>
      <c r="G38" s="101">
        <v>4500</v>
      </c>
      <c r="H38" s="101">
        <v>0</v>
      </c>
    </row>
    <row r="39" spans="1:8" s="46" customFormat="1" ht="33.75" customHeight="1">
      <c r="A39" s="846" t="s">
        <v>127</v>
      </c>
      <c r="B39" s="846"/>
      <c r="C39" s="846"/>
      <c r="D39" s="853"/>
      <c r="E39" s="296">
        <f>E7+E10</f>
        <v>179590</v>
      </c>
      <c r="F39" s="296">
        <f>F7+F10</f>
        <v>6608500</v>
      </c>
      <c r="G39" s="296">
        <f>G7+G10</f>
        <v>3189500</v>
      </c>
      <c r="H39" s="296">
        <f>H7+H10</f>
        <v>3419000</v>
      </c>
    </row>
  </sheetData>
  <sheetProtection/>
  <mergeCells count="11">
    <mergeCell ref="C5:C6"/>
    <mergeCell ref="D5:D6"/>
    <mergeCell ref="E5:E6"/>
    <mergeCell ref="F5:F6"/>
    <mergeCell ref="A2:H2"/>
    <mergeCell ref="A1:H1"/>
    <mergeCell ref="A39:D39"/>
    <mergeCell ref="A3:H3"/>
    <mergeCell ref="G5:H5"/>
    <mergeCell ref="A5:A6"/>
    <mergeCell ref="B5:B6"/>
  </mergeCells>
  <printOptions horizontalCentered="1"/>
  <pageMargins left="0.7086614173228347" right="0.7086614173228347" top="0.9448818897637796" bottom="0.5511811023622047" header="0.31496062992125984" footer="0.31496062992125984"/>
  <pageSetup fitToHeight="3" horizontalDpi="300" verticalDpi="300" orientation="landscape" paperSize="9" scale="85" r:id="rId1"/>
  <headerFooter alignWithMargins="0">
    <oddHeader>&amp;RZałącznik Nr 11
do Uchwały Nr 124/11 Zarządu Powiatu 
w  Stargardzie Szczecińskim
z dnia 13 stycznia 2011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1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2" width="9.140625" style="2" customWidth="1"/>
    <col min="3" max="3" width="10.00390625" style="2" customWidth="1"/>
    <col min="4" max="4" width="50.7109375" style="2" customWidth="1"/>
    <col min="5" max="8" width="18.7109375" style="3" customWidth="1"/>
  </cols>
  <sheetData>
    <row r="1" spans="1:8" ht="15">
      <c r="A1" s="860" t="s">
        <v>160</v>
      </c>
      <c r="B1" s="860"/>
      <c r="C1" s="860"/>
      <c r="D1" s="860"/>
      <c r="E1" s="860"/>
      <c r="F1" s="860"/>
      <c r="G1" s="860"/>
      <c r="H1" s="860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323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4" ht="12.75">
      <c r="A5" s="3"/>
      <c r="B5" s="3"/>
      <c r="C5" s="3"/>
      <c r="D5" s="3"/>
    </row>
    <row r="6" spans="1:8" ht="12.75">
      <c r="A6" s="847" t="s">
        <v>220</v>
      </c>
      <c r="B6" s="847" t="s">
        <v>221</v>
      </c>
      <c r="C6" s="847" t="s">
        <v>222</v>
      </c>
      <c r="D6" s="847" t="s">
        <v>209</v>
      </c>
      <c r="E6" s="847" t="s">
        <v>223</v>
      </c>
      <c r="F6" s="847" t="s">
        <v>224</v>
      </c>
      <c r="G6" s="848" t="s">
        <v>225</v>
      </c>
      <c r="H6" s="848"/>
    </row>
    <row r="7" spans="1:8" ht="12.75">
      <c r="A7" s="847"/>
      <c r="B7" s="847"/>
      <c r="C7" s="847"/>
      <c r="D7" s="847"/>
      <c r="E7" s="847"/>
      <c r="F7" s="847"/>
      <c r="G7" s="109" t="s">
        <v>226</v>
      </c>
      <c r="H7" s="109" t="s">
        <v>227</v>
      </c>
    </row>
    <row r="8" spans="1:8" ht="28.5" customHeight="1">
      <c r="A8" s="476">
        <v>801</v>
      </c>
      <c r="B8" s="476"/>
      <c r="C8" s="476"/>
      <c r="D8" s="477" t="s">
        <v>39</v>
      </c>
      <c r="E8" s="313">
        <f>SUM(E9,E31,E57,E79)</f>
        <v>94500</v>
      </c>
      <c r="F8" s="313">
        <f>F9+F31+F57+F79</f>
        <v>6546850</v>
      </c>
      <c r="G8" s="313">
        <f>G9+G31+G57+G79</f>
        <v>6546850</v>
      </c>
      <c r="H8" s="313">
        <f>H9+H31+H57+H79</f>
        <v>0</v>
      </c>
    </row>
    <row r="9" spans="1:8" ht="26.25" customHeight="1">
      <c r="A9" s="295"/>
      <c r="B9" s="515">
        <v>80120</v>
      </c>
      <c r="C9" s="515"/>
      <c r="D9" s="516" t="s">
        <v>46</v>
      </c>
      <c r="E9" s="517">
        <f>SUM(E10:E30)</f>
        <v>0</v>
      </c>
      <c r="F9" s="517">
        <f>SUM(F10:F30)</f>
        <v>2749940</v>
      </c>
      <c r="G9" s="517">
        <f>SUM(G10:G30)</f>
        <v>2749940</v>
      </c>
      <c r="H9" s="517">
        <f>SUM(H10:H30)</f>
        <v>0</v>
      </c>
    </row>
    <row r="10" spans="1:8" ht="21" customHeight="1">
      <c r="A10" s="295"/>
      <c r="B10" s="19"/>
      <c r="C10" s="7" t="s">
        <v>248</v>
      </c>
      <c r="D10" s="16" t="s">
        <v>309</v>
      </c>
      <c r="E10" s="23">
        <v>0</v>
      </c>
      <c r="F10" s="23">
        <f>G10+H10</f>
        <v>5000</v>
      </c>
      <c r="G10" s="23">
        <v>5000</v>
      </c>
      <c r="H10" s="23">
        <v>0</v>
      </c>
    </row>
    <row r="11" spans="1:8" ht="21" customHeight="1">
      <c r="A11" s="295"/>
      <c r="B11" s="19"/>
      <c r="C11" s="10">
        <v>4010</v>
      </c>
      <c r="D11" s="9" t="s">
        <v>212</v>
      </c>
      <c r="E11" s="23">
        <v>0</v>
      </c>
      <c r="F11" s="23">
        <f aca="true" t="shared" si="0" ref="F11:F30">G11+H11</f>
        <v>1900000</v>
      </c>
      <c r="G11" s="23">
        <v>1900000</v>
      </c>
      <c r="H11" s="23">
        <v>0</v>
      </c>
    </row>
    <row r="12" spans="1:8" ht="21" customHeight="1">
      <c r="A12" s="295"/>
      <c r="B12" s="19"/>
      <c r="C12" s="10">
        <v>4040</v>
      </c>
      <c r="D12" s="9" t="s">
        <v>53</v>
      </c>
      <c r="E12" s="23">
        <v>0</v>
      </c>
      <c r="F12" s="23">
        <f t="shared" si="0"/>
        <v>157000</v>
      </c>
      <c r="G12" s="23">
        <v>157000</v>
      </c>
      <c r="H12" s="23">
        <v>0</v>
      </c>
    </row>
    <row r="13" spans="1:8" ht="21" customHeight="1">
      <c r="A13" s="295"/>
      <c r="B13" s="19"/>
      <c r="C13" s="10">
        <v>4110</v>
      </c>
      <c r="D13" s="9" t="s">
        <v>252</v>
      </c>
      <c r="E13" s="23">
        <v>0</v>
      </c>
      <c r="F13" s="23">
        <f t="shared" si="0"/>
        <v>316910</v>
      </c>
      <c r="G13" s="23">
        <v>316910</v>
      </c>
      <c r="H13" s="23">
        <v>0</v>
      </c>
    </row>
    <row r="14" spans="1:8" ht="21" customHeight="1">
      <c r="A14" s="295"/>
      <c r="B14" s="19"/>
      <c r="C14" s="10">
        <v>4120</v>
      </c>
      <c r="D14" s="9" t="s">
        <v>12</v>
      </c>
      <c r="E14" s="23">
        <v>0</v>
      </c>
      <c r="F14" s="23">
        <f t="shared" si="0"/>
        <v>53090</v>
      </c>
      <c r="G14" s="23">
        <v>53090</v>
      </c>
      <c r="H14" s="23">
        <v>0</v>
      </c>
    </row>
    <row r="15" spans="1:8" ht="30" customHeight="1">
      <c r="A15" s="295"/>
      <c r="B15" s="19"/>
      <c r="C15" s="10">
        <v>4140</v>
      </c>
      <c r="D15" s="9" t="s">
        <v>136</v>
      </c>
      <c r="E15" s="23">
        <v>0</v>
      </c>
      <c r="F15" s="23">
        <f t="shared" si="0"/>
        <v>15530</v>
      </c>
      <c r="G15" s="23">
        <v>15530</v>
      </c>
      <c r="H15" s="23">
        <v>0</v>
      </c>
    </row>
    <row r="16" spans="1:8" ht="21" customHeight="1">
      <c r="A16" s="295"/>
      <c r="B16" s="19"/>
      <c r="C16" s="10">
        <v>4170</v>
      </c>
      <c r="D16" s="9" t="s">
        <v>311</v>
      </c>
      <c r="E16" s="23">
        <v>0</v>
      </c>
      <c r="F16" s="23">
        <f t="shared" si="0"/>
        <v>1640</v>
      </c>
      <c r="G16" s="23">
        <v>1640</v>
      </c>
      <c r="H16" s="23">
        <v>0</v>
      </c>
    </row>
    <row r="17" spans="1:8" ht="21" customHeight="1">
      <c r="A17" s="295"/>
      <c r="B17" s="19"/>
      <c r="C17" s="10">
        <v>4210</v>
      </c>
      <c r="D17" s="9" t="s">
        <v>218</v>
      </c>
      <c r="E17" s="23">
        <v>0</v>
      </c>
      <c r="F17" s="23">
        <f t="shared" si="0"/>
        <v>34490</v>
      </c>
      <c r="G17" s="23">
        <v>34490</v>
      </c>
      <c r="H17" s="23">
        <v>0</v>
      </c>
    </row>
    <row r="18" spans="1:8" ht="21" customHeight="1">
      <c r="A18" s="295"/>
      <c r="B18" s="19"/>
      <c r="C18" s="10">
        <v>4240</v>
      </c>
      <c r="D18" s="9" t="s">
        <v>42</v>
      </c>
      <c r="E18" s="23">
        <v>0</v>
      </c>
      <c r="F18" s="23">
        <f t="shared" si="0"/>
        <v>25000</v>
      </c>
      <c r="G18" s="23">
        <v>25000</v>
      </c>
      <c r="H18" s="23">
        <v>0</v>
      </c>
    </row>
    <row r="19" spans="1:8" ht="20.25" customHeight="1">
      <c r="A19" s="295"/>
      <c r="B19" s="19"/>
      <c r="C19" s="10">
        <v>4260</v>
      </c>
      <c r="D19" s="9" t="s">
        <v>213</v>
      </c>
      <c r="E19" s="23">
        <v>0</v>
      </c>
      <c r="F19" s="23">
        <f t="shared" si="0"/>
        <v>75000</v>
      </c>
      <c r="G19" s="23">
        <v>75000</v>
      </c>
      <c r="H19" s="23">
        <v>0</v>
      </c>
    </row>
    <row r="20" spans="1:8" ht="21" customHeight="1">
      <c r="A20" s="295"/>
      <c r="B20" s="19"/>
      <c r="C20" s="10">
        <v>4270</v>
      </c>
      <c r="D20" s="9" t="s">
        <v>219</v>
      </c>
      <c r="E20" s="23">
        <v>0</v>
      </c>
      <c r="F20" s="23">
        <f t="shared" si="0"/>
        <v>20000</v>
      </c>
      <c r="G20" s="23">
        <v>20000</v>
      </c>
      <c r="H20" s="23">
        <v>0</v>
      </c>
    </row>
    <row r="21" spans="1:8" ht="21" customHeight="1">
      <c r="A21" s="295"/>
      <c r="B21" s="19"/>
      <c r="C21" s="10">
        <v>4280</v>
      </c>
      <c r="D21" s="9" t="s">
        <v>214</v>
      </c>
      <c r="E21" s="23">
        <v>0</v>
      </c>
      <c r="F21" s="23">
        <f t="shared" si="0"/>
        <v>1320</v>
      </c>
      <c r="G21" s="23">
        <v>1320</v>
      </c>
      <c r="H21" s="23">
        <v>0</v>
      </c>
    </row>
    <row r="22" spans="1:8" ht="21" customHeight="1">
      <c r="A22" s="295"/>
      <c r="B22" s="19"/>
      <c r="C22" s="10">
        <v>4300</v>
      </c>
      <c r="D22" s="9" t="s">
        <v>206</v>
      </c>
      <c r="E22" s="23">
        <v>0</v>
      </c>
      <c r="F22" s="23">
        <f t="shared" si="0"/>
        <v>20000</v>
      </c>
      <c r="G22" s="23">
        <v>20000</v>
      </c>
      <c r="H22" s="23">
        <v>0</v>
      </c>
    </row>
    <row r="23" spans="1:8" ht="21" customHeight="1">
      <c r="A23" s="295"/>
      <c r="B23" s="19"/>
      <c r="C23" s="10">
        <v>4350</v>
      </c>
      <c r="D23" s="9" t="s">
        <v>312</v>
      </c>
      <c r="E23" s="23">
        <v>0</v>
      </c>
      <c r="F23" s="23">
        <f t="shared" si="0"/>
        <v>950</v>
      </c>
      <c r="G23" s="23">
        <v>950</v>
      </c>
      <c r="H23" s="23">
        <v>0</v>
      </c>
    </row>
    <row r="24" spans="1:8" ht="34.5" customHeight="1">
      <c r="A24" s="295"/>
      <c r="B24" s="19"/>
      <c r="C24" s="10">
        <v>4370</v>
      </c>
      <c r="D24" s="291" t="s">
        <v>624</v>
      </c>
      <c r="E24" s="23">
        <v>0</v>
      </c>
      <c r="F24" s="23">
        <f t="shared" si="0"/>
        <v>2500</v>
      </c>
      <c r="G24" s="23">
        <v>2500</v>
      </c>
      <c r="H24" s="23">
        <v>0</v>
      </c>
    </row>
    <row r="25" spans="1:8" ht="30.75" customHeight="1">
      <c r="A25" s="295"/>
      <c r="B25" s="19"/>
      <c r="C25" s="10">
        <v>4390</v>
      </c>
      <c r="D25" s="9" t="s">
        <v>634</v>
      </c>
      <c r="E25" s="23">
        <v>0</v>
      </c>
      <c r="F25" s="23">
        <f t="shared" si="0"/>
        <v>2000</v>
      </c>
      <c r="G25" s="23">
        <v>2000</v>
      </c>
      <c r="H25" s="23">
        <v>0</v>
      </c>
    </row>
    <row r="26" spans="1:8" ht="21.75" customHeight="1">
      <c r="A26" s="295"/>
      <c r="B26" s="19"/>
      <c r="C26" s="10">
        <v>4410</v>
      </c>
      <c r="D26" s="9" t="s">
        <v>215</v>
      </c>
      <c r="E26" s="23">
        <v>0</v>
      </c>
      <c r="F26" s="23">
        <f t="shared" si="0"/>
        <v>2500</v>
      </c>
      <c r="G26" s="23">
        <v>2500</v>
      </c>
      <c r="H26" s="23">
        <v>0</v>
      </c>
    </row>
    <row r="27" spans="1:8" ht="21.75" customHeight="1">
      <c r="A27" s="295"/>
      <c r="B27" s="19"/>
      <c r="C27" s="10">
        <v>4420</v>
      </c>
      <c r="D27" s="9" t="s">
        <v>314</v>
      </c>
      <c r="E27" s="23">
        <v>0</v>
      </c>
      <c r="F27" s="23">
        <f t="shared" si="0"/>
        <v>440</v>
      </c>
      <c r="G27" s="23">
        <v>440</v>
      </c>
      <c r="H27" s="23">
        <v>0</v>
      </c>
    </row>
    <row r="28" spans="1:8" ht="21" customHeight="1">
      <c r="A28" s="295"/>
      <c r="B28" s="19"/>
      <c r="C28" s="10">
        <v>4430</v>
      </c>
      <c r="D28" s="9" t="s">
        <v>207</v>
      </c>
      <c r="E28" s="23">
        <v>0</v>
      </c>
      <c r="F28" s="23">
        <f t="shared" si="0"/>
        <v>2940</v>
      </c>
      <c r="G28" s="23">
        <v>2940</v>
      </c>
      <c r="H28" s="23">
        <v>0</v>
      </c>
    </row>
    <row r="29" spans="1:8" ht="21" customHeight="1">
      <c r="A29" s="295"/>
      <c r="B29" s="19"/>
      <c r="C29" s="10">
        <v>4440</v>
      </c>
      <c r="D29" s="9" t="s">
        <v>262</v>
      </c>
      <c r="E29" s="23">
        <v>0</v>
      </c>
      <c r="F29" s="23">
        <f t="shared" si="0"/>
        <v>110630</v>
      </c>
      <c r="G29" s="23">
        <v>110630</v>
      </c>
      <c r="H29" s="23">
        <v>0</v>
      </c>
    </row>
    <row r="30" spans="1:8" ht="30" customHeight="1">
      <c r="A30" s="295"/>
      <c r="B30" s="19"/>
      <c r="C30" s="4">
        <v>4700</v>
      </c>
      <c r="D30" s="9" t="s">
        <v>172</v>
      </c>
      <c r="E30" s="23">
        <v>0</v>
      </c>
      <c r="F30" s="23">
        <f t="shared" si="0"/>
        <v>3000</v>
      </c>
      <c r="G30" s="23">
        <v>3000</v>
      </c>
      <c r="H30" s="23">
        <v>0</v>
      </c>
    </row>
    <row r="31" spans="1:8" ht="22.5" customHeight="1">
      <c r="A31" s="295"/>
      <c r="B31" s="515">
        <v>80130</v>
      </c>
      <c r="C31" s="515"/>
      <c r="D31" s="516" t="s">
        <v>50</v>
      </c>
      <c r="E31" s="517">
        <f>SUM(E32:E56)</f>
        <v>49500</v>
      </c>
      <c r="F31" s="517">
        <f>SUM(F32:F56)</f>
        <v>3430800</v>
      </c>
      <c r="G31" s="517">
        <f>SUM(G32:G56)</f>
        <v>3430800</v>
      </c>
      <c r="H31" s="517">
        <f>SUM(H32:H56)</f>
        <v>0</v>
      </c>
    </row>
    <row r="32" spans="1:8" ht="21.75" customHeight="1">
      <c r="A32" s="295"/>
      <c r="B32" s="11"/>
      <c r="C32" s="22" t="s">
        <v>202</v>
      </c>
      <c r="D32" s="9" t="s">
        <v>203</v>
      </c>
      <c r="E32" s="23">
        <v>1300</v>
      </c>
      <c r="F32" s="23">
        <f>G32+H32</f>
        <v>0</v>
      </c>
      <c r="G32" s="23">
        <v>0</v>
      </c>
      <c r="H32" s="23">
        <v>0</v>
      </c>
    </row>
    <row r="33" spans="1:8" ht="51">
      <c r="A33" s="295"/>
      <c r="B33" s="11"/>
      <c r="C33" s="22" t="s">
        <v>303</v>
      </c>
      <c r="D33" s="16" t="s">
        <v>304</v>
      </c>
      <c r="E33" s="23">
        <v>26000</v>
      </c>
      <c r="F33" s="23">
        <f aca="true" t="shared" si="1" ref="F33:F56">G33+H33</f>
        <v>0</v>
      </c>
      <c r="G33" s="23">
        <v>0</v>
      </c>
      <c r="H33" s="23">
        <v>0</v>
      </c>
    </row>
    <row r="34" spans="1:8" ht="21" customHeight="1">
      <c r="A34" s="295"/>
      <c r="B34" s="11"/>
      <c r="C34" s="22" t="s">
        <v>204</v>
      </c>
      <c r="D34" s="16" t="s">
        <v>205</v>
      </c>
      <c r="E34" s="23">
        <v>6000</v>
      </c>
      <c r="F34" s="23">
        <f t="shared" si="1"/>
        <v>0</v>
      </c>
      <c r="G34" s="23">
        <v>0</v>
      </c>
      <c r="H34" s="23">
        <v>0</v>
      </c>
    </row>
    <row r="35" spans="1:8" ht="21" customHeight="1">
      <c r="A35" s="295"/>
      <c r="B35" s="11"/>
      <c r="C35" s="22" t="s">
        <v>305</v>
      </c>
      <c r="D35" s="16" t="s">
        <v>306</v>
      </c>
      <c r="E35" s="23">
        <v>16200</v>
      </c>
      <c r="F35" s="23">
        <f t="shared" si="1"/>
        <v>0</v>
      </c>
      <c r="G35" s="23">
        <v>0</v>
      </c>
      <c r="H35" s="23">
        <v>0</v>
      </c>
    </row>
    <row r="36" spans="1:8" ht="21" customHeight="1">
      <c r="A36" s="295"/>
      <c r="B36" s="11"/>
      <c r="C36" s="7" t="s">
        <v>248</v>
      </c>
      <c r="D36" s="16" t="s">
        <v>309</v>
      </c>
      <c r="E36" s="63">
        <v>0</v>
      </c>
      <c r="F36" s="23">
        <f t="shared" si="1"/>
        <v>6000</v>
      </c>
      <c r="G36" s="63">
        <v>6000</v>
      </c>
      <c r="H36" s="23">
        <v>0</v>
      </c>
    </row>
    <row r="37" spans="1:8" ht="21" customHeight="1">
      <c r="A37" s="295"/>
      <c r="B37" s="11"/>
      <c r="C37" s="10">
        <v>4010</v>
      </c>
      <c r="D37" s="9" t="s">
        <v>212</v>
      </c>
      <c r="E37" s="63">
        <v>0</v>
      </c>
      <c r="F37" s="23">
        <f t="shared" si="1"/>
        <v>2350000</v>
      </c>
      <c r="G37" s="63">
        <v>2350000</v>
      </c>
      <c r="H37" s="23">
        <v>0</v>
      </c>
    </row>
    <row r="38" spans="1:8" ht="21" customHeight="1">
      <c r="A38" s="295"/>
      <c r="B38" s="11"/>
      <c r="C38" s="10">
        <v>4040</v>
      </c>
      <c r="D38" s="9" t="s">
        <v>53</v>
      </c>
      <c r="E38" s="63">
        <v>0</v>
      </c>
      <c r="F38" s="23">
        <f t="shared" si="1"/>
        <v>192000</v>
      </c>
      <c r="G38" s="63">
        <v>192000</v>
      </c>
      <c r="H38" s="23">
        <v>0</v>
      </c>
    </row>
    <row r="39" spans="1:8" ht="21" customHeight="1">
      <c r="A39" s="295"/>
      <c r="B39" s="11"/>
      <c r="C39" s="10">
        <v>4110</v>
      </c>
      <c r="D39" s="9" t="s">
        <v>252</v>
      </c>
      <c r="E39" s="63">
        <v>0</v>
      </c>
      <c r="F39" s="23">
        <f t="shared" si="1"/>
        <v>377720</v>
      </c>
      <c r="G39" s="63">
        <v>377720</v>
      </c>
      <c r="H39" s="23">
        <v>0</v>
      </c>
    </row>
    <row r="40" spans="1:8" ht="21" customHeight="1">
      <c r="A40" s="295"/>
      <c r="B40" s="11"/>
      <c r="C40" s="10">
        <v>4120</v>
      </c>
      <c r="D40" s="9" t="s">
        <v>12</v>
      </c>
      <c r="E40" s="63">
        <v>0</v>
      </c>
      <c r="F40" s="23">
        <f t="shared" si="1"/>
        <v>62280</v>
      </c>
      <c r="G40" s="63">
        <v>62280</v>
      </c>
      <c r="H40" s="23">
        <v>0</v>
      </c>
    </row>
    <row r="41" spans="1:8" ht="30" customHeight="1">
      <c r="A41" s="295"/>
      <c r="B41" s="11"/>
      <c r="C41" s="10">
        <v>4140</v>
      </c>
      <c r="D41" s="9" t="s">
        <v>136</v>
      </c>
      <c r="E41" s="63">
        <v>0</v>
      </c>
      <c r="F41" s="23">
        <f t="shared" si="1"/>
        <v>18450</v>
      </c>
      <c r="G41" s="63">
        <v>18450</v>
      </c>
      <c r="H41" s="23">
        <v>0</v>
      </c>
    </row>
    <row r="42" spans="1:8" ht="21" customHeight="1">
      <c r="A42" s="295"/>
      <c r="B42" s="11"/>
      <c r="C42" s="10">
        <v>4170</v>
      </c>
      <c r="D42" s="9" t="s">
        <v>311</v>
      </c>
      <c r="E42" s="63">
        <v>0</v>
      </c>
      <c r="F42" s="23">
        <f t="shared" si="1"/>
        <v>2800</v>
      </c>
      <c r="G42" s="63">
        <v>2800</v>
      </c>
      <c r="H42" s="23">
        <v>0</v>
      </c>
    </row>
    <row r="43" spans="1:8" ht="21" customHeight="1">
      <c r="A43" s="295"/>
      <c r="B43" s="11"/>
      <c r="C43" s="10">
        <v>4210</v>
      </c>
      <c r="D43" s="9" t="s">
        <v>218</v>
      </c>
      <c r="E43" s="63">
        <v>0</v>
      </c>
      <c r="F43" s="23">
        <f t="shared" si="1"/>
        <v>38820</v>
      </c>
      <c r="G43" s="63">
        <v>38820</v>
      </c>
      <c r="H43" s="23">
        <v>0</v>
      </c>
    </row>
    <row r="44" spans="1:8" ht="21" customHeight="1">
      <c r="A44" s="295"/>
      <c r="B44" s="11"/>
      <c r="C44" s="10">
        <v>4240</v>
      </c>
      <c r="D44" s="9" t="s">
        <v>42</v>
      </c>
      <c r="E44" s="63">
        <v>0</v>
      </c>
      <c r="F44" s="23">
        <f t="shared" si="1"/>
        <v>35000</v>
      </c>
      <c r="G44" s="63">
        <v>35000</v>
      </c>
      <c r="H44" s="23">
        <v>0</v>
      </c>
    </row>
    <row r="45" spans="1:8" ht="21" customHeight="1">
      <c r="A45" s="295"/>
      <c r="B45" s="11"/>
      <c r="C45" s="10">
        <v>4260</v>
      </c>
      <c r="D45" s="9" t="s">
        <v>213</v>
      </c>
      <c r="E45" s="63">
        <v>0</v>
      </c>
      <c r="F45" s="23">
        <f t="shared" si="1"/>
        <v>130000</v>
      </c>
      <c r="G45" s="63">
        <v>130000</v>
      </c>
      <c r="H45" s="23">
        <v>0</v>
      </c>
    </row>
    <row r="46" spans="1:8" ht="21" customHeight="1">
      <c r="A46" s="295"/>
      <c r="B46" s="11"/>
      <c r="C46" s="10">
        <v>4270</v>
      </c>
      <c r="D46" s="9" t="s">
        <v>219</v>
      </c>
      <c r="E46" s="63">
        <v>0</v>
      </c>
      <c r="F46" s="23">
        <f t="shared" si="1"/>
        <v>25000</v>
      </c>
      <c r="G46" s="63">
        <v>25000</v>
      </c>
      <c r="H46" s="23">
        <v>0</v>
      </c>
    </row>
    <row r="47" spans="1:8" ht="21" customHeight="1">
      <c r="A47" s="295"/>
      <c r="B47" s="11"/>
      <c r="C47" s="10">
        <v>4280</v>
      </c>
      <c r="D47" s="9" t="s">
        <v>214</v>
      </c>
      <c r="E47" s="63">
        <v>0</v>
      </c>
      <c r="F47" s="23">
        <f t="shared" si="1"/>
        <v>2000</v>
      </c>
      <c r="G47" s="63">
        <v>2000</v>
      </c>
      <c r="H47" s="23">
        <v>0</v>
      </c>
    </row>
    <row r="48" spans="1:8" ht="21" customHeight="1">
      <c r="A48" s="295"/>
      <c r="B48" s="11"/>
      <c r="C48" s="10">
        <v>4300</v>
      </c>
      <c r="D48" s="9" t="s">
        <v>206</v>
      </c>
      <c r="E48" s="63">
        <v>0</v>
      </c>
      <c r="F48" s="23">
        <f t="shared" si="1"/>
        <v>25000</v>
      </c>
      <c r="G48" s="63">
        <v>25000</v>
      </c>
      <c r="H48" s="23">
        <v>0</v>
      </c>
    </row>
    <row r="49" spans="1:8" ht="21" customHeight="1">
      <c r="A49" s="295"/>
      <c r="B49" s="11"/>
      <c r="C49" s="10">
        <v>4350</v>
      </c>
      <c r="D49" s="9" t="s">
        <v>312</v>
      </c>
      <c r="E49" s="63">
        <v>0</v>
      </c>
      <c r="F49" s="23">
        <f t="shared" si="1"/>
        <v>1650</v>
      </c>
      <c r="G49" s="63">
        <v>1650</v>
      </c>
      <c r="H49" s="23">
        <v>0</v>
      </c>
    </row>
    <row r="50" spans="1:8" ht="30" customHeight="1">
      <c r="A50" s="295"/>
      <c r="B50" s="11"/>
      <c r="C50" s="10">
        <v>4370</v>
      </c>
      <c r="D50" s="291" t="s">
        <v>624</v>
      </c>
      <c r="E50" s="63">
        <v>0</v>
      </c>
      <c r="F50" s="23">
        <f t="shared" si="1"/>
        <v>4500</v>
      </c>
      <c r="G50" s="63">
        <v>4500</v>
      </c>
      <c r="H50" s="23">
        <v>0</v>
      </c>
    </row>
    <row r="51" spans="1:8" ht="30" customHeight="1">
      <c r="A51" s="295"/>
      <c r="B51" s="11"/>
      <c r="C51" s="10">
        <v>4390</v>
      </c>
      <c r="D51" s="9" t="s">
        <v>634</v>
      </c>
      <c r="E51" s="63">
        <v>0</v>
      </c>
      <c r="F51" s="23">
        <f t="shared" si="1"/>
        <v>4000</v>
      </c>
      <c r="G51" s="63">
        <v>4000</v>
      </c>
      <c r="H51" s="23">
        <v>0</v>
      </c>
    </row>
    <row r="52" spans="1:8" ht="21" customHeight="1">
      <c r="A52" s="295"/>
      <c r="B52" s="11"/>
      <c r="C52" s="10">
        <v>4410</v>
      </c>
      <c r="D52" s="9" t="s">
        <v>215</v>
      </c>
      <c r="E52" s="63">
        <v>0</v>
      </c>
      <c r="F52" s="23">
        <f t="shared" si="1"/>
        <v>3500</v>
      </c>
      <c r="G52" s="63">
        <v>3500</v>
      </c>
      <c r="H52" s="23">
        <v>0</v>
      </c>
    </row>
    <row r="53" spans="1:8" ht="21" customHeight="1">
      <c r="A53" s="295"/>
      <c r="B53" s="11"/>
      <c r="C53" s="10">
        <v>4420</v>
      </c>
      <c r="D53" s="9" t="s">
        <v>314</v>
      </c>
      <c r="E53" s="63">
        <v>0</v>
      </c>
      <c r="F53" s="23">
        <f t="shared" si="1"/>
        <v>560</v>
      </c>
      <c r="G53" s="63">
        <v>560</v>
      </c>
      <c r="H53" s="23">
        <v>0</v>
      </c>
    </row>
    <row r="54" spans="1:8" ht="21" customHeight="1">
      <c r="A54" s="295"/>
      <c r="B54" s="11"/>
      <c r="C54" s="10">
        <v>4430</v>
      </c>
      <c r="D54" s="9" t="s">
        <v>207</v>
      </c>
      <c r="E54" s="63">
        <v>0</v>
      </c>
      <c r="F54" s="23">
        <f t="shared" si="1"/>
        <v>5000</v>
      </c>
      <c r="G54" s="63">
        <v>5000</v>
      </c>
      <c r="H54" s="23">
        <v>0</v>
      </c>
    </row>
    <row r="55" spans="1:8" ht="21" customHeight="1">
      <c r="A55" s="295"/>
      <c r="B55" s="11"/>
      <c r="C55" s="10">
        <v>4440</v>
      </c>
      <c r="D55" s="9" t="s">
        <v>262</v>
      </c>
      <c r="E55" s="63">
        <v>0</v>
      </c>
      <c r="F55" s="23">
        <f t="shared" si="1"/>
        <v>142600</v>
      </c>
      <c r="G55" s="63">
        <v>142600</v>
      </c>
      <c r="H55" s="23">
        <v>0</v>
      </c>
    </row>
    <row r="56" spans="1:8" ht="30" customHeight="1">
      <c r="A56" s="295"/>
      <c r="B56" s="11"/>
      <c r="C56" s="10">
        <v>4700</v>
      </c>
      <c r="D56" s="9" t="s">
        <v>172</v>
      </c>
      <c r="E56" s="63">
        <v>0</v>
      </c>
      <c r="F56" s="23">
        <f t="shared" si="1"/>
        <v>3920</v>
      </c>
      <c r="G56" s="63">
        <v>3920</v>
      </c>
      <c r="H56" s="23">
        <v>0</v>
      </c>
    </row>
    <row r="57" spans="1:8" ht="27.75" customHeight="1">
      <c r="A57" s="295"/>
      <c r="B57" s="515">
        <v>80140</v>
      </c>
      <c r="C57" s="515"/>
      <c r="D57" s="516" t="s">
        <v>55</v>
      </c>
      <c r="E57" s="514">
        <f>SUM(E58:E78)</f>
        <v>45000</v>
      </c>
      <c r="F57" s="514">
        <f>F59+F60+F61+F62+F63+F64+F65+F66+F67+F68+F69+F70+F71+F72+F73+F74+F75+F76+F77+F78</f>
        <v>266810</v>
      </c>
      <c r="G57" s="514">
        <f>SUM(G59:G78)</f>
        <v>266810</v>
      </c>
      <c r="H57" s="514">
        <f>SUM(H59:H78)</f>
        <v>0</v>
      </c>
    </row>
    <row r="58" spans="1:8" ht="21" customHeight="1">
      <c r="A58" s="295"/>
      <c r="B58" s="189"/>
      <c r="C58" s="5" t="s">
        <v>210</v>
      </c>
      <c r="D58" s="91" t="s">
        <v>211</v>
      </c>
      <c r="E58" s="206">
        <v>45000</v>
      </c>
      <c r="F58" s="206">
        <f aca="true" t="shared" si="2" ref="F58:F78">G58+H58</f>
        <v>0</v>
      </c>
      <c r="G58" s="206">
        <v>0</v>
      </c>
      <c r="H58" s="206">
        <v>0</v>
      </c>
    </row>
    <row r="59" spans="1:8" ht="21" customHeight="1">
      <c r="A59" s="295"/>
      <c r="B59" s="189"/>
      <c r="C59" s="10">
        <v>3020</v>
      </c>
      <c r="D59" s="16" t="s">
        <v>309</v>
      </c>
      <c r="E59" s="63">
        <v>0</v>
      </c>
      <c r="F59" s="206">
        <f t="shared" si="2"/>
        <v>700</v>
      </c>
      <c r="G59" s="206">
        <v>700</v>
      </c>
      <c r="H59" s="63">
        <v>0</v>
      </c>
    </row>
    <row r="60" spans="1:8" ht="21" customHeight="1">
      <c r="A60" s="295"/>
      <c r="B60" s="189"/>
      <c r="C60" s="10">
        <v>4010</v>
      </c>
      <c r="D60" s="9" t="s">
        <v>212</v>
      </c>
      <c r="E60" s="23">
        <v>0</v>
      </c>
      <c r="F60" s="206">
        <f t="shared" si="2"/>
        <v>154450</v>
      </c>
      <c r="G60" s="206">
        <v>154450</v>
      </c>
      <c r="H60" s="63">
        <v>0</v>
      </c>
    </row>
    <row r="61" spans="1:8" ht="21" customHeight="1">
      <c r="A61" s="295"/>
      <c r="B61" s="189"/>
      <c r="C61" s="10">
        <v>4040</v>
      </c>
      <c r="D61" s="9" t="s">
        <v>53</v>
      </c>
      <c r="E61" s="23">
        <v>0</v>
      </c>
      <c r="F61" s="206">
        <f t="shared" si="2"/>
        <v>11800</v>
      </c>
      <c r="G61" s="206">
        <v>11800</v>
      </c>
      <c r="H61" s="63">
        <v>0</v>
      </c>
    </row>
    <row r="62" spans="1:8" ht="21" customHeight="1">
      <c r="A62" s="295"/>
      <c r="B62" s="189"/>
      <c r="C62" s="10">
        <v>4110</v>
      </c>
      <c r="D62" s="9" t="s">
        <v>252</v>
      </c>
      <c r="E62" s="23">
        <v>0</v>
      </c>
      <c r="F62" s="206">
        <f t="shared" si="2"/>
        <v>28540</v>
      </c>
      <c r="G62" s="206">
        <v>28540</v>
      </c>
      <c r="H62" s="63">
        <v>0</v>
      </c>
    </row>
    <row r="63" spans="1:8" ht="24" customHeight="1">
      <c r="A63" s="295"/>
      <c r="B63" s="189"/>
      <c r="C63" s="10">
        <v>4120</v>
      </c>
      <c r="D63" s="9" t="s">
        <v>12</v>
      </c>
      <c r="E63" s="23">
        <v>0</v>
      </c>
      <c r="F63" s="206">
        <f t="shared" si="2"/>
        <v>4610</v>
      </c>
      <c r="G63" s="206">
        <v>4610</v>
      </c>
      <c r="H63" s="63">
        <v>0</v>
      </c>
    </row>
    <row r="64" spans="1:8" ht="33" customHeight="1">
      <c r="A64" s="295"/>
      <c r="B64" s="189"/>
      <c r="C64" s="10">
        <v>4140</v>
      </c>
      <c r="D64" s="9" t="s">
        <v>136</v>
      </c>
      <c r="E64" s="23">
        <v>0</v>
      </c>
      <c r="F64" s="206">
        <f t="shared" si="2"/>
        <v>1140</v>
      </c>
      <c r="G64" s="206">
        <v>1140</v>
      </c>
      <c r="H64" s="63">
        <v>0</v>
      </c>
    </row>
    <row r="65" spans="1:8" ht="21" customHeight="1">
      <c r="A65" s="295"/>
      <c r="B65" s="189"/>
      <c r="C65" s="10">
        <v>4170</v>
      </c>
      <c r="D65" s="9" t="s">
        <v>311</v>
      </c>
      <c r="E65" s="23">
        <v>0</v>
      </c>
      <c r="F65" s="206">
        <f t="shared" si="2"/>
        <v>15000</v>
      </c>
      <c r="G65" s="206">
        <v>15000</v>
      </c>
      <c r="H65" s="63">
        <v>0</v>
      </c>
    </row>
    <row r="66" spans="1:8" ht="21" customHeight="1">
      <c r="A66" s="295"/>
      <c r="B66" s="189"/>
      <c r="C66" s="10">
        <v>4210</v>
      </c>
      <c r="D66" s="9" t="s">
        <v>218</v>
      </c>
      <c r="E66" s="23">
        <v>0</v>
      </c>
      <c r="F66" s="206">
        <f t="shared" si="2"/>
        <v>12900</v>
      </c>
      <c r="G66" s="206">
        <v>12900</v>
      </c>
      <c r="H66" s="63">
        <v>0</v>
      </c>
    </row>
    <row r="67" spans="1:8" ht="21" customHeight="1">
      <c r="A67" s="295"/>
      <c r="B67" s="189"/>
      <c r="C67" s="10">
        <v>4240</v>
      </c>
      <c r="D67" s="9" t="s">
        <v>42</v>
      </c>
      <c r="E67" s="23">
        <v>0</v>
      </c>
      <c r="F67" s="206">
        <f t="shared" si="2"/>
        <v>4000</v>
      </c>
      <c r="G67" s="206">
        <v>4000</v>
      </c>
      <c r="H67" s="63">
        <v>0</v>
      </c>
    </row>
    <row r="68" spans="1:8" ht="21" customHeight="1">
      <c r="A68" s="295"/>
      <c r="B68" s="189"/>
      <c r="C68" s="10">
        <v>4260</v>
      </c>
      <c r="D68" s="9" t="s">
        <v>213</v>
      </c>
      <c r="E68" s="23">
        <v>0</v>
      </c>
      <c r="F68" s="206">
        <f t="shared" si="2"/>
        <v>14860</v>
      </c>
      <c r="G68" s="206">
        <v>14860</v>
      </c>
      <c r="H68" s="63">
        <v>0</v>
      </c>
    </row>
    <row r="69" spans="1:8" ht="21" customHeight="1">
      <c r="A69" s="295"/>
      <c r="B69" s="189"/>
      <c r="C69" s="10">
        <v>4270</v>
      </c>
      <c r="D69" s="9" t="s">
        <v>219</v>
      </c>
      <c r="E69" s="23">
        <v>0</v>
      </c>
      <c r="F69" s="206">
        <f t="shared" si="2"/>
        <v>3000</v>
      </c>
      <c r="G69" s="206">
        <v>3000</v>
      </c>
      <c r="H69" s="63">
        <v>0</v>
      </c>
    </row>
    <row r="70" spans="1:8" ht="21" customHeight="1">
      <c r="A70" s="295"/>
      <c r="B70" s="189"/>
      <c r="C70" s="10">
        <v>4280</v>
      </c>
      <c r="D70" s="9" t="s">
        <v>214</v>
      </c>
      <c r="E70" s="23">
        <v>0</v>
      </c>
      <c r="F70" s="206">
        <f t="shared" si="2"/>
        <v>100</v>
      </c>
      <c r="G70" s="206">
        <v>100</v>
      </c>
      <c r="H70" s="63">
        <v>0</v>
      </c>
    </row>
    <row r="71" spans="1:8" ht="21" customHeight="1">
      <c r="A71" s="295"/>
      <c r="B71" s="189"/>
      <c r="C71" s="10">
        <v>4300</v>
      </c>
      <c r="D71" s="9" t="s">
        <v>206</v>
      </c>
      <c r="E71" s="23">
        <v>0</v>
      </c>
      <c r="F71" s="206">
        <f t="shared" si="2"/>
        <v>4040</v>
      </c>
      <c r="G71" s="206">
        <v>4040</v>
      </c>
      <c r="H71" s="63">
        <v>0</v>
      </c>
    </row>
    <row r="72" spans="1:8" ht="21" customHeight="1">
      <c r="A72" s="295"/>
      <c r="B72" s="189"/>
      <c r="C72" s="10">
        <v>4350</v>
      </c>
      <c r="D72" s="9" t="s">
        <v>312</v>
      </c>
      <c r="E72" s="23">
        <v>0</v>
      </c>
      <c r="F72" s="206">
        <f t="shared" si="2"/>
        <v>200</v>
      </c>
      <c r="G72" s="206">
        <v>200</v>
      </c>
      <c r="H72" s="63">
        <v>0</v>
      </c>
    </row>
    <row r="73" spans="1:8" ht="30" customHeight="1">
      <c r="A73" s="295"/>
      <c r="B73" s="189"/>
      <c r="C73" s="10">
        <v>4370</v>
      </c>
      <c r="D73" s="291" t="s">
        <v>624</v>
      </c>
      <c r="E73" s="23">
        <v>0</v>
      </c>
      <c r="F73" s="206">
        <f t="shared" si="2"/>
        <v>1000</v>
      </c>
      <c r="G73" s="206">
        <v>1000</v>
      </c>
      <c r="H73" s="63">
        <v>0</v>
      </c>
    </row>
    <row r="74" spans="1:8" ht="30" customHeight="1">
      <c r="A74" s="295"/>
      <c r="B74" s="189"/>
      <c r="C74" s="10">
        <v>4390</v>
      </c>
      <c r="D74" s="9" t="s">
        <v>634</v>
      </c>
      <c r="E74" s="23">
        <v>0</v>
      </c>
      <c r="F74" s="206">
        <f t="shared" si="2"/>
        <v>900</v>
      </c>
      <c r="G74" s="206">
        <v>900</v>
      </c>
      <c r="H74" s="63">
        <v>0</v>
      </c>
    </row>
    <row r="75" spans="1:8" ht="21" customHeight="1">
      <c r="A75" s="295"/>
      <c r="B75" s="189"/>
      <c r="C75" s="10">
        <v>4410</v>
      </c>
      <c r="D75" s="9" t="s">
        <v>215</v>
      </c>
      <c r="E75" s="23">
        <v>0</v>
      </c>
      <c r="F75" s="206">
        <f t="shared" si="2"/>
        <v>260</v>
      </c>
      <c r="G75" s="206">
        <v>260</v>
      </c>
      <c r="H75" s="63">
        <v>0</v>
      </c>
    </row>
    <row r="76" spans="1:8" ht="21" customHeight="1">
      <c r="A76" s="295"/>
      <c r="B76" s="189"/>
      <c r="C76" s="10">
        <v>4430</v>
      </c>
      <c r="D76" s="9" t="s">
        <v>207</v>
      </c>
      <c r="E76" s="23">
        <v>0</v>
      </c>
      <c r="F76" s="206">
        <f t="shared" si="2"/>
        <v>950</v>
      </c>
      <c r="G76" s="206">
        <v>950</v>
      </c>
      <c r="H76" s="63">
        <v>0</v>
      </c>
    </row>
    <row r="77" spans="1:8" ht="21" customHeight="1">
      <c r="A77" s="295"/>
      <c r="B77" s="189"/>
      <c r="C77" s="10">
        <v>4440</v>
      </c>
      <c r="D77" s="9" t="s">
        <v>262</v>
      </c>
      <c r="E77" s="23">
        <v>0</v>
      </c>
      <c r="F77" s="206">
        <f t="shared" si="2"/>
        <v>8200</v>
      </c>
      <c r="G77" s="206">
        <v>8200</v>
      </c>
      <c r="H77" s="63">
        <v>0</v>
      </c>
    </row>
    <row r="78" spans="1:8" ht="30" customHeight="1">
      <c r="A78" s="295"/>
      <c r="B78" s="189"/>
      <c r="C78" s="10">
        <v>4700</v>
      </c>
      <c r="D78" s="9" t="s">
        <v>172</v>
      </c>
      <c r="E78" s="23">
        <v>0</v>
      </c>
      <c r="F78" s="206">
        <f t="shared" si="2"/>
        <v>160</v>
      </c>
      <c r="G78" s="206">
        <v>160</v>
      </c>
      <c r="H78" s="63">
        <v>0</v>
      </c>
    </row>
    <row r="79" spans="1:8" ht="24" customHeight="1">
      <c r="A79" s="295"/>
      <c r="B79" s="515">
        <v>80195</v>
      </c>
      <c r="C79" s="515"/>
      <c r="D79" s="516" t="s">
        <v>318</v>
      </c>
      <c r="E79" s="514">
        <f>E80</f>
        <v>0</v>
      </c>
      <c r="F79" s="514">
        <f>F80</f>
        <v>99300</v>
      </c>
      <c r="G79" s="514">
        <f>G80</f>
        <v>99300</v>
      </c>
      <c r="H79" s="514">
        <f>H80</f>
        <v>0</v>
      </c>
    </row>
    <row r="80" spans="1:8" ht="21" customHeight="1">
      <c r="A80" s="295"/>
      <c r="B80" s="10"/>
      <c r="C80" s="10">
        <v>4440</v>
      </c>
      <c r="D80" s="9" t="s">
        <v>262</v>
      </c>
      <c r="E80" s="63">
        <v>0</v>
      </c>
      <c r="F80" s="106">
        <f>G80+H80</f>
        <v>99300</v>
      </c>
      <c r="G80" s="63">
        <v>99300</v>
      </c>
      <c r="H80" s="23">
        <v>0</v>
      </c>
    </row>
    <row r="81" spans="1:8" ht="30.75" customHeight="1">
      <c r="A81" s="476">
        <v>851</v>
      </c>
      <c r="B81" s="483"/>
      <c r="C81" s="483"/>
      <c r="D81" s="477" t="s">
        <v>63</v>
      </c>
      <c r="E81" s="470">
        <f>E82</f>
        <v>0</v>
      </c>
      <c r="F81" s="470">
        <f aca="true" t="shared" si="3" ref="F81:H82">F82</f>
        <v>564</v>
      </c>
      <c r="G81" s="470">
        <f t="shared" si="3"/>
        <v>0</v>
      </c>
      <c r="H81" s="313">
        <f t="shared" si="3"/>
        <v>564</v>
      </c>
    </row>
    <row r="82" spans="1:8" ht="49.5" customHeight="1">
      <c r="A82" s="19"/>
      <c r="B82" s="512">
        <v>85156</v>
      </c>
      <c r="C82" s="512"/>
      <c r="D82" s="516" t="s">
        <v>411</v>
      </c>
      <c r="E82" s="514">
        <f>E83</f>
        <v>0</v>
      </c>
      <c r="F82" s="514">
        <f t="shared" si="3"/>
        <v>564</v>
      </c>
      <c r="G82" s="514">
        <f t="shared" si="3"/>
        <v>0</v>
      </c>
      <c r="H82" s="517">
        <f t="shared" si="3"/>
        <v>564</v>
      </c>
    </row>
    <row r="83" spans="1:8" ht="21" customHeight="1">
      <c r="A83" s="19"/>
      <c r="B83" s="10"/>
      <c r="C83" s="10">
        <v>4130</v>
      </c>
      <c r="D83" s="9" t="s">
        <v>412</v>
      </c>
      <c r="E83" s="63">
        <v>0</v>
      </c>
      <c r="F83" s="63">
        <f>G83+H83</f>
        <v>564</v>
      </c>
      <c r="G83" s="63">
        <v>0</v>
      </c>
      <c r="H83" s="23">
        <v>564</v>
      </c>
    </row>
    <row r="84" spans="1:8" ht="27" customHeight="1">
      <c r="A84" s="846" t="s">
        <v>127</v>
      </c>
      <c r="B84" s="846"/>
      <c r="C84" s="846"/>
      <c r="D84" s="859"/>
      <c r="E84" s="296">
        <f>E8+E81</f>
        <v>94500</v>
      </c>
      <c r="F84" s="296">
        <f>F8+F81</f>
        <v>6547414</v>
      </c>
      <c r="G84" s="296">
        <f>G8+G81</f>
        <v>6546850</v>
      </c>
      <c r="H84" s="296">
        <f>H81</f>
        <v>564</v>
      </c>
    </row>
    <row r="85" spans="5:8" ht="22.5" customHeight="1">
      <c r="E85" s="110"/>
      <c r="F85" s="110"/>
      <c r="G85" s="110"/>
      <c r="H85" s="110"/>
    </row>
    <row r="86" spans="1:8" ht="12.75">
      <c r="A86" s="474"/>
      <c r="B86" s="474"/>
      <c r="C86" s="857" t="s">
        <v>202</v>
      </c>
      <c r="D86" s="857"/>
      <c r="E86" s="360">
        <f>E32</f>
        <v>1300</v>
      </c>
      <c r="F86" s="360">
        <v>0</v>
      </c>
      <c r="G86" s="360">
        <v>0</v>
      </c>
      <c r="H86" s="360">
        <v>0</v>
      </c>
    </row>
    <row r="87" spans="1:8" ht="12.75">
      <c r="A87" s="474"/>
      <c r="B87" s="474"/>
      <c r="C87" s="857" t="s">
        <v>303</v>
      </c>
      <c r="D87" s="857"/>
      <c r="E87" s="360">
        <f>E33</f>
        <v>26000</v>
      </c>
      <c r="F87" s="360">
        <v>0</v>
      </c>
      <c r="G87" s="360">
        <v>0</v>
      </c>
      <c r="H87" s="360">
        <v>0</v>
      </c>
    </row>
    <row r="88" spans="1:8" ht="12.75">
      <c r="A88" s="474"/>
      <c r="B88" s="474"/>
      <c r="C88" s="857" t="s">
        <v>210</v>
      </c>
      <c r="D88" s="857"/>
      <c r="E88" s="360">
        <f>E58</f>
        <v>45000</v>
      </c>
      <c r="F88" s="360">
        <v>0</v>
      </c>
      <c r="G88" s="360">
        <v>0</v>
      </c>
      <c r="H88" s="360">
        <v>0</v>
      </c>
    </row>
    <row r="89" spans="1:8" ht="12.75">
      <c r="A89" s="474"/>
      <c r="B89" s="474"/>
      <c r="C89" s="857" t="s">
        <v>204</v>
      </c>
      <c r="D89" s="857"/>
      <c r="E89" s="360">
        <f>E34</f>
        <v>6000</v>
      </c>
      <c r="F89" s="360">
        <v>0</v>
      </c>
      <c r="G89" s="360">
        <v>0</v>
      </c>
      <c r="H89" s="360">
        <v>0</v>
      </c>
    </row>
    <row r="90" spans="1:8" ht="12.75">
      <c r="A90" s="474"/>
      <c r="B90" s="474"/>
      <c r="C90" s="857" t="s">
        <v>305</v>
      </c>
      <c r="D90" s="857"/>
      <c r="E90" s="360">
        <f>E35</f>
        <v>16200</v>
      </c>
      <c r="F90" s="360">
        <v>0</v>
      </c>
      <c r="G90" s="360">
        <v>0</v>
      </c>
      <c r="H90" s="360">
        <v>0</v>
      </c>
    </row>
    <row r="91" spans="1:8" ht="12.75">
      <c r="A91" s="478"/>
      <c r="B91" s="478"/>
      <c r="C91" s="858" t="s">
        <v>248</v>
      </c>
      <c r="D91" s="858"/>
      <c r="E91" s="360">
        <v>0</v>
      </c>
      <c r="F91" s="360">
        <f aca="true" t="shared" si="4" ref="F91:G95">F10+F36+F59</f>
        <v>11700</v>
      </c>
      <c r="G91" s="360">
        <f t="shared" si="4"/>
        <v>11700</v>
      </c>
      <c r="H91" s="360">
        <v>0</v>
      </c>
    </row>
    <row r="92" spans="1:8" ht="12.75">
      <c r="A92" s="478"/>
      <c r="B92" s="478"/>
      <c r="C92" s="855">
        <v>4010</v>
      </c>
      <c r="D92" s="855"/>
      <c r="E92" s="360">
        <v>0</v>
      </c>
      <c r="F92" s="360">
        <f t="shared" si="4"/>
        <v>4404450</v>
      </c>
      <c r="G92" s="360">
        <f t="shared" si="4"/>
        <v>4404450</v>
      </c>
      <c r="H92" s="360">
        <v>0</v>
      </c>
    </row>
    <row r="93" spans="1:8" ht="12.75">
      <c r="A93" s="478"/>
      <c r="B93" s="478"/>
      <c r="C93" s="855">
        <v>4040</v>
      </c>
      <c r="D93" s="855"/>
      <c r="E93" s="360">
        <v>0</v>
      </c>
      <c r="F93" s="360">
        <f t="shared" si="4"/>
        <v>360800</v>
      </c>
      <c r="G93" s="360">
        <f t="shared" si="4"/>
        <v>360800</v>
      </c>
      <c r="H93" s="360">
        <v>0</v>
      </c>
    </row>
    <row r="94" spans="1:8" ht="12.75">
      <c r="A94" s="478"/>
      <c r="B94" s="478"/>
      <c r="C94" s="855">
        <v>4110</v>
      </c>
      <c r="D94" s="855"/>
      <c r="E94" s="360">
        <v>0</v>
      </c>
      <c r="F94" s="360">
        <f t="shared" si="4"/>
        <v>723170</v>
      </c>
      <c r="G94" s="360">
        <f t="shared" si="4"/>
        <v>723170</v>
      </c>
      <c r="H94" s="360">
        <v>0</v>
      </c>
    </row>
    <row r="95" spans="1:8" ht="12.75">
      <c r="A95" s="478"/>
      <c r="B95" s="478"/>
      <c r="C95" s="855">
        <v>4120</v>
      </c>
      <c r="D95" s="855"/>
      <c r="E95" s="360">
        <v>0</v>
      </c>
      <c r="F95" s="360">
        <f t="shared" si="4"/>
        <v>119980</v>
      </c>
      <c r="G95" s="360">
        <f t="shared" si="4"/>
        <v>119980</v>
      </c>
      <c r="H95" s="360">
        <v>0</v>
      </c>
    </row>
    <row r="96" spans="1:8" ht="12.75">
      <c r="A96" s="478"/>
      <c r="B96" s="478"/>
      <c r="C96" s="855">
        <v>4130</v>
      </c>
      <c r="D96" s="855"/>
      <c r="E96" s="360">
        <v>0</v>
      </c>
      <c r="F96" s="360">
        <f>F83</f>
        <v>564</v>
      </c>
      <c r="G96" s="360">
        <f>G83</f>
        <v>0</v>
      </c>
      <c r="H96" s="360">
        <f>H83</f>
        <v>564</v>
      </c>
    </row>
    <row r="97" spans="1:8" ht="12.75">
      <c r="A97" s="478"/>
      <c r="B97" s="478"/>
      <c r="C97" s="855">
        <v>4140</v>
      </c>
      <c r="D97" s="855"/>
      <c r="E97" s="360">
        <v>0</v>
      </c>
      <c r="F97" s="360">
        <f aca="true" t="shared" si="5" ref="F97:G108">F15+F41+F64</f>
        <v>35120</v>
      </c>
      <c r="G97" s="360">
        <f t="shared" si="5"/>
        <v>35120</v>
      </c>
      <c r="H97" s="360">
        <v>0</v>
      </c>
    </row>
    <row r="98" spans="1:8" ht="12.75">
      <c r="A98" s="478"/>
      <c r="B98" s="478"/>
      <c r="C98" s="855">
        <v>4170</v>
      </c>
      <c r="D98" s="855"/>
      <c r="E98" s="360">
        <v>0</v>
      </c>
      <c r="F98" s="360">
        <f t="shared" si="5"/>
        <v>19440</v>
      </c>
      <c r="G98" s="360">
        <f t="shared" si="5"/>
        <v>19440</v>
      </c>
      <c r="H98" s="360">
        <v>0</v>
      </c>
    </row>
    <row r="99" spans="1:8" ht="12.75">
      <c r="A99" s="478"/>
      <c r="B99" s="478"/>
      <c r="C99" s="855">
        <v>4210</v>
      </c>
      <c r="D99" s="855"/>
      <c r="E99" s="360">
        <v>0</v>
      </c>
      <c r="F99" s="360">
        <f t="shared" si="5"/>
        <v>86210</v>
      </c>
      <c r="G99" s="360">
        <f t="shared" si="5"/>
        <v>86210</v>
      </c>
      <c r="H99" s="360">
        <v>0</v>
      </c>
    </row>
    <row r="100" spans="1:8" ht="12.75">
      <c r="A100" s="478"/>
      <c r="B100" s="478"/>
      <c r="C100" s="855">
        <v>4240</v>
      </c>
      <c r="D100" s="855"/>
      <c r="E100" s="360">
        <v>0</v>
      </c>
      <c r="F100" s="360">
        <f t="shared" si="5"/>
        <v>64000</v>
      </c>
      <c r="G100" s="360">
        <f t="shared" si="5"/>
        <v>64000</v>
      </c>
      <c r="H100" s="360">
        <v>0</v>
      </c>
    </row>
    <row r="101" spans="1:8" ht="12.75">
      <c r="A101" s="478"/>
      <c r="B101" s="478"/>
      <c r="C101" s="855">
        <v>4260</v>
      </c>
      <c r="D101" s="855"/>
      <c r="E101" s="360">
        <v>0</v>
      </c>
      <c r="F101" s="360">
        <f t="shared" si="5"/>
        <v>219860</v>
      </c>
      <c r="G101" s="360">
        <f t="shared" si="5"/>
        <v>219860</v>
      </c>
      <c r="H101" s="360">
        <v>0</v>
      </c>
    </row>
    <row r="102" spans="1:8" ht="12.75">
      <c r="A102" s="478"/>
      <c r="B102" s="478"/>
      <c r="C102" s="855">
        <v>4270</v>
      </c>
      <c r="D102" s="855"/>
      <c r="E102" s="360">
        <v>0</v>
      </c>
      <c r="F102" s="360">
        <f t="shared" si="5"/>
        <v>48000</v>
      </c>
      <c r="G102" s="360">
        <f t="shared" si="5"/>
        <v>48000</v>
      </c>
      <c r="H102" s="360">
        <v>0</v>
      </c>
    </row>
    <row r="103" spans="1:8" ht="12.75">
      <c r="A103" s="478"/>
      <c r="B103" s="478"/>
      <c r="C103" s="855">
        <v>4280</v>
      </c>
      <c r="D103" s="855"/>
      <c r="E103" s="360">
        <v>0</v>
      </c>
      <c r="F103" s="360">
        <f t="shared" si="5"/>
        <v>3420</v>
      </c>
      <c r="G103" s="360">
        <f t="shared" si="5"/>
        <v>3420</v>
      </c>
      <c r="H103" s="360">
        <v>0</v>
      </c>
    </row>
    <row r="104" spans="1:8" ht="12.75">
      <c r="A104" s="478"/>
      <c r="B104" s="478"/>
      <c r="C104" s="855">
        <v>4300</v>
      </c>
      <c r="D104" s="855"/>
      <c r="E104" s="360">
        <v>0</v>
      </c>
      <c r="F104" s="360">
        <f t="shared" si="5"/>
        <v>49040</v>
      </c>
      <c r="G104" s="360">
        <f t="shared" si="5"/>
        <v>49040</v>
      </c>
      <c r="H104" s="360">
        <v>0</v>
      </c>
    </row>
    <row r="105" spans="1:8" ht="12.75">
      <c r="A105" s="478"/>
      <c r="B105" s="478"/>
      <c r="C105" s="855">
        <v>4350</v>
      </c>
      <c r="D105" s="855"/>
      <c r="E105" s="360">
        <v>0</v>
      </c>
      <c r="F105" s="360">
        <f t="shared" si="5"/>
        <v>2800</v>
      </c>
      <c r="G105" s="360">
        <f t="shared" si="5"/>
        <v>2800</v>
      </c>
      <c r="H105" s="360">
        <v>0</v>
      </c>
    </row>
    <row r="106" spans="1:8" ht="12.75">
      <c r="A106" s="478"/>
      <c r="B106" s="478"/>
      <c r="C106" s="855">
        <v>4370</v>
      </c>
      <c r="D106" s="855"/>
      <c r="E106" s="360">
        <v>0</v>
      </c>
      <c r="F106" s="360">
        <f t="shared" si="5"/>
        <v>8000</v>
      </c>
      <c r="G106" s="360">
        <f t="shared" si="5"/>
        <v>8000</v>
      </c>
      <c r="H106" s="360">
        <v>0</v>
      </c>
    </row>
    <row r="107" spans="1:8" ht="12.75">
      <c r="A107" s="478"/>
      <c r="B107" s="478"/>
      <c r="C107" s="855">
        <v>4390</v>
      </c>
      <c r="D107" s="855"/>
      <c r="E107" s="360">
        <v>0</v>
      </c>
      <c r="F107" s="360">
        <f t="shared" si="5"/>
        <v>6900</v>
      </c>
      <c r="G107" s="360">
        <f t="shared" si="5"/>
        <v>6900</v>
      </c>
      <c r="H107" s="360">
        <v>0</v>
      </c>
    </row>
    <row r="108" spans="1:8" ht="12.75">
      <c r="A108" s="478"/>
      <c r="B108" s="478"/>
      <c r="C108" s="855">
        <v>4410</v>
      </c>
      <c r="D108" s="855"/>
      <c r="E108" s="360">
        <v>0</v>
      </c>
      <c r="F108" s="360">
        <f t="shared" si="5"/>
        <v>6260</v>
      </c>
      <c r="G108" s="360">
        <f t="shared" si="5"/>
        <v>6260</v>
      </c>
      <c r="H108" s="360">
        <v>0</v>
      </c>
    </row>
    <row r="109" spans="1:8" ht="12.75">
      <c r="A109" s="478"/>
      <c r="B109" s="478"/>
      <c r="C109" s="855">
        <v>4420</v>
      </c>
      <c r="D109" s="855"/>
      <c r="E109" s="360">
        <v>0</v>
      </c>
      <c r="F109" s="360">
        <f>F27+F53</f>
        <v>1000</v>
      </c>
      <c r="G109" s="360">
        <f>G27+G53</f>
        <v>1000</v>
      </c>
      <c r="H109" s="360">
        <v>0</v>
      </c>
    </row>
    <row r="110" spans="1:8" ht="12.75">
      <c r="A110" s="478"/>
      <c r="B110" s="478"/>
      <c r="C110" s="855">
        <v>4430</v>
      </c>
      <c r="D110" s="855"/>
      <c r="E110" s="360">
        <v>0</v>
      </c>
      <c r="F110" s="360">
        <f>F28+F54+F76</f>
        <v>8890</v>
      </c>
      <c r="G110" s="360">
        <f>G28+G54+G76</f>
        <v>8890</v>
      </c>
      <c r="H110" s="360">
        <v>0</v>
      </c>
    </row>
    <row r="111" spans="1:8" ht="12.75">
      <c r="A111" s="478"/>
      <c r="B111" s="478"/>
      <c r="C111" s="855">
        <v>4440</v>
      </c>
      <c r="D111" s="855"/>
      <c r="E111" s="360">
        <v>0</v>
      </c>
      <c r="F111" s="360">
        <f>F29+F55+F77+F80</f>
        <v>360730</v>
      </c>
      <c r="G111" s="360">
        <f>G29+G55+G77+G80</f>
        <v>360730</v>
      </c>
      <c r="H111" s="360">
        <v>0</v>
      </c>
    </row>
    <row r="112" spans="1:8" ht="12.75">
      <c r="A112" s="478"/>
      <c r="B112" s="478"/>
      <c r="C112" s="854">
        <v>4700</v>
      </c>
      <c r="D112" s="854"/>
      <c r="E112" s="360">
        <v>0</v>
      </c>
      <c r="F112" s="360">
        <f>F30+F56+F78</f>
        <v>7080</v>
      </c>
      <c r="G112" s="360">
        <f>G30+G56+G78</f>
        <v>7080</v>
      </c>
      <c r="H112" s="360">
        <v>0</v>
      </c>
    </row>
    <row r="113" spans="1:8" s="153" customFormat="1" ht="12.75">
      <c r="A113" s="479"/>
      <c r="B113" s="479"/>
      <c r="C113" s="856" t="s">
        <v>324</v>
      </c>
      <c r="D113" s="856"/>
      <c r="E113" s="475">
        <f>E86+E87+E88+E89+E90</f>
        <v>94500</v>
      </c>
      <c r="F113" s="475">
        <f>SUM(F86:F112)</f>
        <v>6547414</v>
      </c>
      <c r="G113" s="475">
        <f>SUM(G86:G112)</f>
        <v>6546850</v>
      </c>
      <c r="H113" s="475">
        <f>SUM(H86:H112)</f>
        <v>564</v>
      </c>
    </row>
    <row r="114" spans="5:8" ht="12.75">
      <c r="E114" s="110">
        <f>E113-E84</f>
        <v>0</v>
      </c>
      <c r="F114" s="110">
        <f>F113-F84</f>
        <v>0</v>
      </c>
      <c r="G114" s="110">
        <f>G113-G84</f>
        <v>0</v>
      </c>
      <c r="H114" s="110">
        <f>H113-H84</f>
        <v>0</v>
      </c>
    </row>
  </sheetData>
  <sheetProtection/>
  <mergeCells count="40">
    <mergeCell ref="G6:H6"/>
    <mergeCell ref="A84:D84"/>
    <mergeCell ref="A2:I2"/>
    <mergeCell ref="A1:H1"/>
    <mergeCell ref="A3:H3"/>
    <mergeCell ref="A4:H4"/>
    <mergeCell ref="A6:A7"/>
    <mergeCell ref="B6:B7"/>
    <mergeCell ref="C6:C7"/>
    <mergeCell ref="D6:D7"/>
    <mergeCell ref="E6:E7"/>
    <mergeCell ref="F6:F7"/>
    <mergeCell ref="C100:D100"/>
    <mergeCell ref="C113:D113"/>
    <mergeCell ref="C86:D86"/>
    <mergeCell ref="C87:D87"/>
    <mergeCell ref="C88:D88"/>
    <mergeCell ref="C89:D89"/>
    <mergeCell ref="C90:D90"/>
    <mergeCell ref="C91:D91"/>
    <mergeCell ref="C92:D92"/>
    <mergeCell ref="C93:D93"/>
    <mergeCell ref="C102:D102"/>
    <mergeCell ref="C103:D103"/>
    <mergeCell ref="C104:D104"/>
    <mergeCell ref="C94:D94"/>
    <mergeCell ref="C105:D105"/>
    <mergeCell ref="C106:D106"/>
    <mergeCell ref="C95:D95"/>
    <mergeCell ref="C96:D96"/>
    <mergeCell ref="C97:D97"/>
    <mergeCell ref="C98:D98"/>
    <mergeCell ref="C99:D99"/>
    <mergeCell ref="C101:D101"/>
    <mergeCell ref="C112:D112"/>
    <mergeCell ref="C107:D107"/>
    <mergeCell ref="C108:D108"/>
    <mergeCell ref="C109:D109"/>
    <mergeCell ref="C110:D110"/>
    <mergeCell ref="C111:D111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>
    <oddHeader>&amp;RZałącznik Nr 12
do Uchwały Nr 124/11 Zarządu Powiatu 
w  Stargardzie Szczecińskim
z dnia 13 stycznia 2011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3" width="9.140625" style="2" customWidth="1"/>
    <col min="4" max="4" width="51.140625" style="2" customWidth="1"/>
    <col min="5" max="8" width="18.7109375" style="3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8" ht="12.75">
      <c r="A2" s="837" t="s">
        <v>670</v>
      </c>
      <c r="B2" s="837"/>
      <c r="C2" s="837"/>
      <c r="D2" s="837"/>
      <c r="E2" s="837"/>
      <c r="F2" s="837"/>
      <c r="G2" s="837"/>
      <c r="H2" s="837"/>
    </row>
    <row r="3" spans="1:8" ht="12.75">
      <c r="A3" s="837" t="s">
        <v>325</v>
      </c>
      <c r="B3" s="837"/>
      <c r="C3" s="837"/>
      <c r="D3" s="837"/>
      <c r="E3" s="837"/>
      <c r="F3" s="837"/>
      <c r="G3" s="837"/>
      <c r="H3" s="837"/>
    </row>
    <row r="4" spans="1:8" ht="8.25" customHeight="1">
      <c r="A4" s="851"/>
      <c r="B4" s="851"/>
      <c r="C4" s="851"/>
      <c r="D4" s="851"/>
      <c r="E4" s="851"/>
      <c r="F4" s="851"/>
      <c r="G4" s="851"/>
      <c r="H4" s="851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0.25" customHeight="1">
      <c r="A7" s="264">
        <v>801</v>
      </c>
      <c r="B7" s="264"/>
      <c r="C7" s="264"/>
      <c r="D7" s="265" t="s">
        <v>39</v>
      </c>
      <c r="E7" s="266">
        <f>SUM(E8,E32)</f>
        <v>62200</v>
      </c>
      <c r="F7" s="266">
        <f>SUM(F8,F32)</f>
        <v>7039270</v>
      </c>
      <c r="G7" s="266">
        <f>SUM(G8,G32)</f>
        <v>7039270</v>
      </c>
      <c r="H7" s="266">
        <f>SUM(H8,H32)</f>
        <v>0</v>
      </c>
    </row>
    <row r="8" spans="1:8" ht="19.5" customHeight="1">
      <c r="A8" s="19" t="s">
        <v>208</v>
      </c>
      <c r="B8" s="272">
        <v>80130</v>
      </c>
      <c r="C8" s="272"/>
      <c r="D8" s="273" t="s">
        <v>50</v>
      </c>
      <c r="E8" s="275">
        <f>SUM(E9:E31)</f>
        <v>62200</v>
      </c>
      <c r="F8" s="275">
        <f>SUM(F9:F31)</f>
        <v>4987500</v>
      </c>
      <c r="G8" s="275">
        <f>SUM(G9:G31)</f>
        <v>4987500</v>
      </c>
      <c r="H8" s="275">
        <f>SUM(H9:H31)</f>
        <v>0</v>
      </c>
    </row>
    <row r="9" spans="1:8" ht="23.25" customHeight="1">
      <c r="A9" s="19"/>
      <c r="B9" s="11"/>
      <c r="C9" s="22" t="s">
        <v>202</v>
      </c>
      <c r="D9" s="9" t="s">
        <v>203</v>
      </c>
      <c r="E9" s="23">
        <v>800</v>
      </c>
      <c r="F9" s="23">
        <v>0</v>
      </c>
      <c r="G9" s="23">
        <v>0</v>
      </c>
      <c r="H9" s="23">
        <v>0</v>
      </c>
    </row>
    <row r="10" spans="1:8" ht="57" customHeight="1">
      <c r="A10" s="19"/>
      <c r="B10" s="11"/>
      <c r="C10" s="22" t="s">
        <v>303</v>
      </c>
      <c r="D10" s="16" t="s">
        <v>304</v>
      </c>
      <c r="E10" s="23">
        <v>58100</v>
      </c>
      <c r="F10" s="23">
        <v>0</v>
      </c>
      <c r="G10" s="23">
        <v>0</v>
      </c>
      <c r="H10" s="23">
        <v>0</v>
      </c>
    </row>
    <row r="11" spans="1:8" ht="19.5" customHeight="1">
      <c r="A11" s="19"/>
      <c r="B11" s="11"/>
      <c r="C11" s="22" t="s">
        <v>204</v>
      </c>
      <c r="D11" s="16" t="s">
        <v>205</v>
      </c>
      <c r="E11" s="23">
        <v>2500</v>
      </c>
      <c r="F11" s="23">
        <v>0</v>
      </c>
      <c r="G11" s="23">
        <v>0</v>
      </c>
      <c r="H11" s="23">
        <v>0</v>
      </c>
    </row>
    <row r="12" spans="1:8" ht="19.5" customHeight="1">
      <c r="A12" s="19"/>
      <c r="B12" s="11"/>
      <c r="C12" s="22" t="s">
        <v>305</v>
      </c>
      <c r="D12" s="16" t="s">
        <v>306</v>
      </c>
      <c r="E12" s="23">
        <v>800</v>
      </c>
      <c r="F12" s="23">
        <f>G12+H12</f>
        <v>0</v>
      </c>
      <c r="G12" s="23">
        <v>0</v>
      </c>
      <c r="H12" s="23">
        <v>0</v>
      </c>
    </row>
    <row r="13" spans="1:8" ht="19.5" customHeight="1">
      <c r="A13" s="19"/>
      <c r="B13" s="11"/>
      <c r="C13" s="7" t="s">
        <v>248</v>
      </c>
      <c r="D13" s="16" t="s">
        <v>309</v>
      </c>
      <c r="E13" s="23">
        <v>0</v>
      </c>
      <c r="F13" s="23">
        <f aca="true" t="shared" si="0" ref="F13:F31">G13+H13</f>
        <v>13000</v>
      </c>
      <c r="G13" s="23">
        <v>13000</v>
      </c>
      <c r="H13" s="23">
        <v>0</v>
      </c>
    </row>
    <row r="14" spans="1:8" ht="19.5" customHeight="1">
      <c r="A14" s="19"/>
      <c r="B14" s="11"/>
      <c r="C14" s="10">
        <v>4010</v>
      </c>
      <c r="D14" s="9" t="s">
        <v>212</v>
      </c>
      <c r="E14" s="63">
        <v>0</v>
      </c>
      <c r="F14" s="23">
        <f t="shared" si="0"/>
        <v>3500000</v>
      </c>
      <c r="G14" s="23">
        <v>3500000</v>
      </c>
      <c r="H14" s="23">
        <v>0</v>
      </c>
    </row>
    <row r="15" spans="1:8" ht="19.5" customHeight="1">
      <c r="A15" s="19"/>
      <c r="B15" s="11"/>
      <c r="C15" s="10">
        <v>4040</v>
      </c>
      <c r="D15" s="9" t="s">
        <v>53</v>
      </c>
      <c r="E15" s="63">
        <v>0</v>
      </c>
      <c r="F15" s="23">
        <f t="shared" si="0"/>
        <v>277500</v>
      </c>
      <c r="G15" s="23">
        <v>277500</v>
      </c>
      <c r="H15" s="23">
        <v>0</v>
      </c>
    </row>
    <row r="16" spans="1:8" ht="19.5" customHeight="1">
      <c r="A16" s="19"/>
      <c r="B16" s="11"/>
      <c r="C16" s="10">
        <v>4110</v>
      </c>
      <c r="D16" s="9" t="s">
        <v>252</v>
      </c>
      <c r="E16" s="63">
        <v>0</v>
      </c>
      <c r="F16" s="23">
        <f t="shared" si="0"/>
        <v>560000</v>
      </c>
      <c r="G16" s="23">
        <v>560000</v>
      </c>
      <c r="H16" s="23">
        <v>0</v>
      </c>
    </row>
    <row r="17" spans="1:8" ht="19.5" customHeight="1">
      <c r="A17" s="19"/>
      <c r="B17" s="11"/>
      <c r="C17" s="10">
        <v>4120</v>
      </c>
      <c r="D17" s="9" t="s">
        <v>12</v>
      </c>
      <c r="E17" s="63">
        <v>0</v>
      </c>
      <c r="F17" s="23">
        <f t="shared" si="0"/>
        <v>80000</v>
      </c>
      <c r="G17" s="23">
        <v>80000</v>
      </c>
      <c r="H17" s="23">
        <v>0</v>
      </c>
    </row>
    <row r="18" spans="1:8" ht="19.5" customHeight="1">
      <c r="A18" s="19"/>
      <c r="B18" s="11"/>
      <c r="C18" s="10">
        <v>4170</v>
      </c>
      <c r="D18" s="9" t="s">
        <v>311</v>
      </c>
      <c r="E18" s="63">
        <v>0</v>
      </c>
      <c r="F18" s="23">
        <f t="shared" si="0"/>
        <v>2000</v>
      </c>
      <c r="G18" s="23">
        <v>2000</v>
      </c>
      <c r="H18" s="23">
        <v>0</v>
      </c>
    </row>
    <row r="19" spans="1:8" ht="19.5" customHeight="1">
      <c r="A19" s="19"/>
      <c r="B19" s="11"/>
      <c r="C19" s="10">
        <v>4210</v>
      </c>
      <c r="D19" s="9" t="s">
        <v>218</v>
      </c>
      <c r="E19" s="63">
        <v>0</v>
      </c>
      <c r="F19" s="23">
        <f t="shared" si="0"/>
        <v>49300</v>
      </c>
      <c r="G19" s="23">
        <v>49300</v>
      </c>
      <c r="H19" s="23">
        <v>0</v>
      </c>
    </row>
    <row r="20" spans="1:8" ht="19.5" customHeight="1">
      <c r="A20" s="19"/>
      <c r="B20" s="11"/>
      <c r="C20" s="10">
        <v>4240</v>
      </c>
      <c r="D20" s="9" t="s">
        <v>42</v>
      </c>
      <c r="E20" s="63">
        <v>0</v>
      </c>
      <c r="F20" s="23">
        <f t="shared" si="0"/>
        <v>50000</v>
      </c>
      <c r="G20" s="23">
        <v>50000</v>
      </c>
      <c r="H20" s="23">
        <v>0</v>
      </c>
    </row>
    <row r="21" spans="1:8" ht="19.5" customHeight="1">
      <c r="A21" s="19"/>
      <c r="B21" s="11"/>
      <c r="C21" s="10">
        <v>4260</v>
      </c>
      <c r="D21" s="9" t="s">
        <v>213</v>
      </c>
      <c r="E21" s="63">
        <v>0</v>
      </c>
      <c r="F21" s="23">
        <f t="shared" si="0"/>
        <v>174000</v>
      </c>
      <c r="G21" s="23">
        <v>174000</v>
      </c>
      <c r="H21" s="23">
        <v>0</v>
      </c>
    </row>
    <row r="22" spans="1:8" ht="19.5" customHeight="1">
      <c r="A22" s="19"/>
      <c r="B22" s="11"/>
      <c r="C22" s="10">
        <v>4270</v>
      </c>
      <c r="D22" s="9" t="s">
        <v>219</v>
      </c>
      <c r="E22" s="63">
        <v>0</v>
      </c>
      <c r="F22" s="23">
        <f t="shared" si="0"/>
        <v>14500</v>
      </c>
      <c r="G22" s="23">
        <v>14500</v>
      </c>
      <c r="H22" s="23">
        <v>0</v>
      </c>
    </row>
    <row r="23" spans="1:8" ht="19.5" customHeight="1">
      <c r="A23" s="19"/>
      <c r="B23" s="11"/>
      <c r="C23" s="10">
        <v>4280</v>
      </c>
      <c r="D23" s="9" t="s">
        <v>214</v>
      </c>
      <c r="E23" s="63">
        <v>0</v>
      </c>
      <c r="F23" s="23">
        <f t="shared" si="0"/>
        <v>2000</v>
      </c>
      <c r="G23" s="23">
        <v>2000</v>
      </c>
      <c r="H23" s="23">
        <v>0</v>
      </c>
    </row>
    <row r="24" spans="1:8" ht="19.5" customHeight="1">
      <c r="A24" s="19"/>
      <c r="B24" s="11"/>
      <c r="C24" s="10">
        <v>4300</v>
      </c>
      <c r="D24" s="9" t="s">
        <v>206</v>
      </c>
      <c r="E24" s="63">
        <v>0</v>
      </c>
      <c r="F24" s="23">
        <f t="shared" si="0"/>
        <v>45200</v>
      </c>
      <c r="G24" s="23">
        <v>45200</v>
      </c>
      <c r="H24" s="23">
        <v>0</v>
      </c>
    </row>
    <row r="25" spans="1:8" ht="19.5" customHeight="1">
      <c r="A25" s="19"/>
      <c r="B25" s="11"/>
      <c r="C25" s="10">
        <v>4350</v>
      </c>
      <c r="D25" s="9" t="s">
        <v>312</v>
      </c>
      <c r="E25" s="63">
        <v>0</v>
      </c>
      <c r="F25" s="23">
        <f t="shared" si="0"/>
        <v>2500</v>
      </c>
      <c r="G25" s="23">
        <v>2500</v>
      </c>
      <c r="H25" s="23">
        <v>0</v>
      </c>
    </row>
    <row r="26" spans="1:8" ht="34.5" customHeight="1">
      <c r="A26" s="19"/>
      <c r="B26" s="11"/>
      <c r="C26" s="10">
        <v>4360</v>
      </c>
      <c r="D26" s="291" t="s">
        <v>511</v>
      </c>
      <c r="E26" s="63">
        <v>0</v>
      </c>
      <c r="F26" s="23">
        <f t="shared" si="0"/>
        <v>5500</v>
      </c>
      <c r="G26" s="23">
        <v>5500</v>
      </c>
      <c r="H26" s="23">
        <v>0</v>
      </c>
    </row>
    <row r="27" spans="1:8" ht="30.75" customHeight="1">
      <c r="A27" s="19"/>
      <c r="B27" s="11"/>
      <c r="C27" s="10">
        <v>4370</v>
      </c>
      <c r="D27" s="291" t="s">
        <v>624</v>
      </c>
      <c r="E27" s="63">
        <v>0</v>
      </c>
      <c r="F27" s="23">
        <f t="shared" si="0"/>
        <v>5000</v>
      </c>
      <c r="G27" s="23">
        <v>5000</v>
      </c>
      <c r="H27" s="23">
        <v>0</v>
      </c>
    </row>
    <row r="28" spans="1:8" ht="19.5" customHeight="1">
      <c r="A28" s="19"/>
      <c r="B28" s="11"/>
      <c r="C28" s="10">
        <v>4410</v>
      </c>
      <c r="D28" s="9" t="s">
        <v>215</v>
      </c>
      <c r="E28" s="63">
        <v>0</v>
      </c>
      <c r="F28" s="23">
        <f t="shared" si="0"/>
        <v>7000</v>
      </c>
      <c r="G28" s="23">
        <v>7000</v>
      </c>
      <c r="H28" s="23">
        <v>0</v>
      </c>
    </row>
    <row r="29" spans="1:8" ht="19.5" customHeight="1">
      <c r="A29" s="19"/>
      <c r="B29" s="11"/>
      <c r="C29" s="10">
        <v>4430</v>
      </c>
      <c r="D29" s="9" t="s">
        <v>207</v>
      </c>
      <c r="E29" s="63">
        <v>0</v>
      </c>
      <c r="F29" s="23">
        <f t="shared" si="0"/>
        <v>6000</v>
      </c>
      <c r="G29" s="23">
        <v>6000</v>
      </c>
      <c r="H29" s="23">
        <v>0</v>
      </c>
    </row>
    <row r="30" spans="1:8" ht="24" customHeight="1">
      <c r="A30" s="19"/>
      <c r="B30" s="11"/>
      <c r="C30" s="10">
        <v>4440</v>
      </c>
      <c r="D30" s="9" t="s">
        <v>262</v>
      </c>
      <c r="E30" s="63">
        <v>0</v>
      </c>
      <c r="F30" s="23">
        <f t="shared" si="0"/>
        <v>191000</v>
      </c>
      <c r="G30" s="23">
        <v>191000</v>
      </c>
      <c r="H30" s="23">
        <v>0</v>
      </c>
    </row>
    <row r="31" spans="1:8" ht="30.75" customHeight="1">
      <c r="A31" s="19"/>
      <c r="B31" s="11"/>
      <c r="C31" s="10">
        <v>4700</v>
      </c>
      <c r="D31" s="9" t="s">
        <v>172</v>
      </c>
      <c r="E31" s="63">
        <v>0</v>
      </c>
      <c r="F31" s="23">
        <f t="shared" si="0"/>
        <v>3000</v>
      </c>
      <c r="G31" s="23">
        <v>3000</v>
      </c>
      <c r="H31" s="23">
        <v>0</v>
      </c>
    </row>
    <row r="32" spans="1:8" ht="20.25" customHeight="1">
      <c r="A32" s="19"/>
      <c r="B32" s="288">
        <v>80195</v>
      </c>
      <c r="C32" s="288"/>
      <c r="D32" s="273" t="s">
        <v>318</v>
      </c>
      <c r="E32" s="274">
        <f>SUM(E33)</f>
        <v>0</v>
      </c>
      <c r="F32" s="274">
        <f>SUM(F33:F34)</f>
        <v>2051770</v>
      </c>
      <c r="G32" s="274">
        <f>SUM(G33:G34)</f>
        <v>2051770</v>
      </c>
      <c r="H32" s="274">
        <f>SUM(H33:H34)</f>
        <v>0</v>
      </c>
    </row>
    <row r="33" spans="1:8" ht="21" customHeight="1">
      <c r="A33" s="19"/>
      <c r="B33" s="10"/>
      <c r="C33" s="10">
        <v>4440</v>
      </c>
      <c r="D33" s="9" t="s">
        <v>262</v>
      </c>
      <c r="E33" s="63">
        <v>0</v>
      </c>
      <c r="F33" s="63">
        <f>G33+H33</f>
        <v>51770</v>
      </c>
      <c r="G33" s="23">
        <v>51770</v>
      </c>
      <c r="H33" s="23">
        <v>0</v>
      </c>
    </row>
    <row r="34" spans="1:8" ht="21" customHeight="1">
      <c r="A34" s="19"/>
      <c r="B34" s="10"/>
      <c r="C34" s="35" t="s">
        <v>268</v>
      </c>
      <c r="D34" s="38" t="s">
        <v>61</v>
      </c>
      <c r="E34" s="63">
        <v>0</v>
      </c>
      <c r="F34" s="63">
        <f>SUM(F35)</f>
        <v>2000000</v>
      </c>
      <c r="G34" s="63">
        <f>SUM(G35)</f>
        <v>2000000</v>
      </c>
      <c r="H34" s="63">
        <f>SUM(H35)</f>
        <v>0</v>
      </c>
    </row>
    <row r="35" spans="1:8" ht="43.5" customHeight="1">
      <c r="A35" s="19"/>
      <c r="B35" s="10"/>
      <c r="C35" s="35" t="s">
        <v>225</v>
      </c>
      <c r="D35" s="25" t="s">
        <v>607</v>
      </c>
      <c r="E35" s="63">
        <v>0</v>
      </c>
      <c r="F35" s="63">
        <v>2000000</v>
      </c>
      <c r="G35" s="63">
        <v>2000000</v>
      </c>
      <c r="H35" s="63">
        <v>0</v>
      </c>
    </row>
    <row r="36" spans="1:8" ht="21.75" customHeight="1">
      <c r="A36" s="264">
        <v>926</v>
      </c>
      <c r="B36" s="278"/>
      <c r="C36" s="278"/>
      <c r="D36" s="265" t="s">
        <v>694</v>
      </c>
      <c r="E36" s="271">
        <f>E37</f>
        <v>0</v>
      </c>
      <c r="F36" s="271">
        <f>F37</f>
        <v>179600</v>
      </c>
      <c r="G36" s="271">
        <f>G37</f>
        <v>179600</v>
      </c>
      <c r="H36" s="271">
        <f>H37</f>
        <v>0</v>
      </c>
    </row>
    <row r="37" spans="1:8" ht="23.25" customHeight="1">
      <c r="A37" s="295"/>
      <c r="B37" s="288">
        <v>92601</v>
      </c>
      <c r="C37" s="288"/>
      <c r="D37" s="273" t="s">
        <v>362</v>
      </c>
      <c r="E37" s="274">
        <f>SUM(E38:E51)</f>
        <v>0</v>
      </c>
      <c r="F37" s="274">
        <f>SUM(F38:F52)</f>
        <v>179600</v>
      </c>
      <c r="G37" s="274">
        <f>SUM(G38:G52)</f>
        <v>179600</v>
      </c>
      <c r="H37" s="274">
        <f>SUM(H38:H52)</f>
        <v>0</v>
      </c>
    </row>
    <row r="38" spans="1:8" ht="19.5" customHeight="1">
      <c r="A38" s="295"/>
      <c r="B38" s="179"/>
      <c r="C38" s="92">
        <v>3020</v>
      </c>
      <c r="D38" s="16" t="s">
        <v>309</v>
      </c>
      <c r="E38" s="206">
        <v>0</v>
      </c>
      <c r="F38" s="63">
        <f>G38+H38</f>
        <v>5500</v>
      </c>
      <c r="G38" s="101">
        <v>5500</v>
      </c>
      <c r="H38" s="101">
        <v>0</v>
      </c>
    </row>
    <row r="39" spans="1:8" ht="19.5" customHeight="1">
      <c r="A39" s="295"/>
      <c r="B39" s="179"/>
      <c r="C39" s="10">
        <v>4010</v>
      </c>
      <c r="D39" s="9" t="s">
        <v>212</v>
      </c>
      <c r="E39" s="63">
        <v>0</v>
      </c>
      <c r="F39" s="63">
        <f aca="true" t="shared" si="1" ref="F39:F52">G39+H39</f>
        <v>92000</v>
      </c>
      <c r="G39" s="101">
        <v>92000</v>
      </c>
      <c r="H39" s="23">
        <v>0</v>
      </c>
    </row>
    <row r="40" spans="1:8" ht="19.5" customHeight="1">
      <c r="A40" s="295"/>
      <c r="B40" s="179"/>
      <c r="C40" s="10">
        <v>4040</v>
      </c>
      <c r="D40" s="9" t="s">
        <v>53</v>
      </c>
      <c r="E40" s="63">
        <v>0</v>
      </c>
      <c r="F40" s="63">
        <f t="shared" si="1"/>
        <v>7700</v>
      </c>
      <c r="G40" s="101">
        <v>7700</v>
      </c>
      <c r="H40" s="23">
        <v>0</v>
      </c>
    </row>
    <row r="41" spans="1:8" ht="19.5" customHeight="1">
      <c r="A41" s="295"/>
      <c r="B41" s="179"/>
      <c r="C41" s="10">
        <v>4110</v>
      </c>
      <c r="D41" s="9" t="s">
        <v>252</v>
      </c>
      <c r="E41" s="63">
        <v>0</v>
      </c>
      <c r="F41" s="63">
        <f t="shared" si="1"/>
        <v>15000</v>
      </c>
      <c r="G41" s="101">
        <v>15000</v>
      </c>
      <c r="H41" s="23">
        <v>0</v>
      </c>
    </row>
    <row r="42" spans="1:8" ht="19.5" customHeight="1">
      <c r="A42" s="295"/>
      <c r="B42" s="179"/>
      <c r="C42" s="10">
        <v>4120</v>
      </c>
      <c r="D42" s="9" t="s">
        <v>12</v>
      </c>
      <c r="E42" s="63">
        <v>0</v>
      </c>
      <c r="F42" s="63">
        <f t="shared" si="1"/>
        <v>1500</v>
      </c>
      <c r="G42" s="101">
        <v>1500</v>
      </c>
      <c r="H42" s="23">
        <v>0</v>
      </c>
    </row>
    <row r="43" spans="1:8" ht="19.5" customHeight="1">
      <c r="A43" s="295"/>
      <c r="B43" s="179"/>
      <c r="C43" s="10">
        <v>4210</v>
      </c>
      <c r="D43" s="9" t="s">
        <v>218</v>
      </c>
      <c r="E43" s="63">
        <v>0</v>
      </c>
      <c r="F43" s="63">
        <f t="shared" si="1"/>
        <v>10400</v>
      </c>
      <c r="G43" s="101">
        <v>10400</v>
      </c>
      <c r="H43" s="23">
        <v>0</v>
      </c>
    </row>
    <row r="44" spans="1:8" ht="19.5" customHeight="1">
      <c r="A44" s="295"/>
      <c r="B44" s="179"/>
      <c r="C44" s="10">
        <v>4240</v>
      </c>
      <c r="D44" s="9" t="s">
        <v>42</v>
      </c>
      <c r="E44" s="63">
        <v>0</v>
      </c>
      <c r="F44" s="63">
        <f t="shared" si="1"/>
        <v>2000</v>
      </c>
      <c r="G44" s="101">
        <v>2000</v>
      </c>
      <c r="H44" s="23">
        <v>0</v>
      </c>
    </row>
    <row r="45" spans="1:8" ht="19.5" customHeight="1">
      <c r="A45" s="295"/>
      <c r="B45" s="179"/>
      <c r="C45" s="10">
        <v>4260</v>
      </c>
      <c r="D45" s="9" t="s">
        <v>213</v>
      </c>
      <c r="E45" s="63">
        <v>0</v>
      </c>
      <c r="F45" s="63">
        <f t="shared" si="1"/>
        <v>18800</v>
      </c>
      <c r="G45" s="101">
        <v>18800</v>
      </c>
      <c r="H45" s="23">
        <v>0</v>
      </c>
    </row>
    <row r="46" spans="1:8" ht="19.5" customHeight="1">
      <c r="A46" s="295"/>
      <c r="B46" s="179"/>
      <c r="C46" s="10">
        <v>4270</v>
      </c>
      <c r="D46" s="9" t="s">
        <v>219</v>
      </c>
      <c r="E46" s="63">
        <v>0</v>
      </c>
      <c r="F46" s="63">
        <f t="shared" si="1"/>
        <v>2000</v>
      </c>
      <c r="G46" s="101">
        <v>2000</v>
      </c>
      <c r="H46" s="23">
        <v>0</v>
      </c>
    </row>
    <row r="47" spans="1:8" ht="19.5" customHeight="1">
      <c r="A47" s="295"/>
      <c r="B47" s="179"/>
      <c r="C47" s="10">
        <v>4300</v>
      </c>
      <c r="D47" s="9" t="s">
        <v>206</v>
      </c>
      <c r="E47" s="63">
        <v>0</v>
      </c>
      <c r="F47" s="63">
        <f t="shared" si="1"/>
        <v>18800</v>
      </c>
      <c r="G47" s="101">
        <v>18800</v>
      </c>
      <c r="H47" s="23">
        <v>0</v>
      </c>
    </row>
    <row r="48" spans="1:8" ht="32.25" customHeight="1">
      <c r="A48" s="295"/>
      <c r="B48" s="179"/>
      <c r="C48" s="10">
        <v>4360</v>
      </c>
      <c r="D48" s="291" t="s">
        <v>511</v>
      </c>
      <c r="E48" s="63">
        <v>0</v>
      </c>
      <c r="F48" s="63">
        <f t="shared" si="1"/>
        <v>800</v>
      </c>
      <c r="G48" s="101">
        <v>800</v>
      </c>
      <c r="H48" s="23">
        <v>0</v>
      </c>
    </row>
    <row r="49" spans="1:8" ht="19.5" customHeight="1">
      <c r="A49" s="295"/>
      <c r="B49" s="179"/>
      <c r="C49" s="10">
        <v>4410</v>
      </c>
      <c r="D49" s="9" t="s">
        <v>215</v>
      </c>
      <c r="E49" s="63">
        <v>0</v>
      </c>
      <c r="F49" s="63">
        <f>G49+H49</f>
        <v>300</v>
      </c>
      <c r="G49" s="101">
        <v>300</v>
      </c>
      <c r="H49" s="23">
        <v>0</v>
      </c>
    </row>
    <row r="50" spans="1:8" ht="19.5" customHeight="1">
      <c r="A50" s="295"/>
      <c r="B50" s="179"/>
      <c r="C50" s="10">
        <v>4430</v>
      </c>
      <c r="D50" s="9" t="s">
        <v>207</v>
      </c>
      <c r="E50" s="63">
        <v>0</v>
      </c>
      <c r="F50" s="63">
        <f t="shared" si="1"/>
        <v>500</v>
      </c>
      <c r="G50" s="101">
        <v>500</v>
      </c>
      <c r="H50" s="23">
        <v>0</v>
      </c>
    </row>
    <row r="51" spans="1:8" ht="19.5" customHeight="1">
      <c r="A51" s="295"/>
      <c r="B51" s="179"/>
      <c r="C51" s="10">
        <v>4440</v>
      </c>
      <c r="D51" s="9" t="s">
        <v>262</v>
      </c>
      <c r="E51" s="63">
        <v>0</v>
      </c>
      <c r="F51" s="63">
        <f t="shared" si="1"/>
        <v>3300</v>
      </c>
      <c r="G51" s="101">
        <v>3300</v>
      </c>
      <c r="H51" s="23">
        <v>0</v>
      </c>
    </row>
    <row r="52" spans="1:8" ht="30" customHeight="1">
      <c r="A52" s="295"/>
      <c r="B52" s="179"/>
      <c r="C52" s="10">
        <v>4700</v>
      </c>
      <c r="D52" s="9" t="s">
        <v>172</v>
      </c>
      <c r="E52" s="63">
        <v>0</v>
      </c>
      <c r="F52" s="63">
        <f t="shared" si="1"/>
        <v>1000</v>
      </c>
      <c r="G52" s="101">
        <v>1000</v>
      </c>
      <c r="H52" s="23">
        <v>0</v>
      </c>
    </row>
    <row r="53" spans="1:8" ht="24" customHeight="1">
      <c r="A53" s="849" t="s">
        <v>127</v>
      </c>
      <c r="B53" s="849"/>
      <c r="C53" s="849"/>
      <c r="D53" s="849"/>
      <c r="E53" s="297">
        <f>E7+E36</f>
        <v>62200</v>
      </c>
      <c r="F53" s="297">
        <f>G53+H53</f>
        <v>7218870</v>
      </c>
      <c r="G53" s="297">
        <f>G7+G36</f>
        <v>7218870</v>
      </c>
      <c r="H53" s="297">
        <f>H7+H36</f>
        <v>0</v>
      </c>
    </row>
    <row r="54" spans="4:8" ht="26.25">
      <c r="D54" s="111"/>
      <c r="E54" s="110"/>
      <c r="F54" s="110"/>
      <c r="G54" s="110"/>
      <c r="H54" s="110"/>
    </row>
    <row r="55" spans="1:8" ht="15" customHeight="1">
      <c r="A55" s="361"/>
      <c r="B55" s="361"/>
      <c r="C55" s="862" t="s">
        <v>202</v>
      </c>
      <c r="D55" s="863"/>
      <c r="E55" s="360">
        <f>E9</f>
        <v>800</v>
      </c>
      <c r="F55" s="360">
        <f aca="true" t="shared" si="2" ref="F55:F76">SUM(G55:H55)</f>
        <v>0</v>
      </c>
      <c r="G55" s="360">
        <v>0</v>
      </c>
      <c r="H55" s="360">
        <v>0</v>
      </c>
    </row>
    <row r="56" spans="1:8" ht="15" customHeight="1">
      <c r="A56" s="361"/>
      <c r="B56" s="361"/>
      <c r="C56" s="862" t="s">
        <v>303</v>
      </c>
      <c r="D56" s="863"/>
      <c r="E56" s="360">
        <f>E10</f>
        <v>58100</v>
      </c>
      <c r="F56" s="360">
        <f t="shared" si="2"/>
        <v>0</v>
      </c>
      <c r="G56" s="360">
        <v>0</v>
      </c>
      <c r="H56" s="360">
        <v>0</v>
      </c>
    </row>
    <row r="57" spans="1:8" ht="15" customHeight="1">
      <c r="A57" s="361"/>
      <c r="B57" s="361"/>
      <c r="C57" s="862" t="s">
        <v>204</v>
      </c>
      <c r="D57" s="863"/>
      <c r="E57" s="360">
        <f>E11</f>
        <v>2500</v>
      </c>
      <c r="F57" s="360">
        <f t="shared" si="2"/>
        <v>0</v>
      </c>
      <c r="G57" s="360">
        <v>0</v>
      </c>
      <c r="H57" s="360">
        <v>0</v>
      </c>
    </row>
    <row r="58" spans="1:8" ht="15" customHeight="1">
      <c r="A58" s="361"/>
      <c r="B58" s="361"/>
      <c r="C58" s="862" t="s">
        <v>305</v>
      </c>
      <c r="D58" s="863"/>
      <c r="E58" s="360">
        <f>E12</f>
        <v>800</v>
      </c>
      <c r="F58" s="360">
        <f t="shared" si="2"/>
        <v>0</v>
      </c>
      <c r="G58" s="360">
        <v>0</v>
      </c>
      <c r="H58" s="360">
        <v>0</v>
      </c>
    </row>
    <row r="59" spans="1:8" ht="15" customHeight="1">
      <c r="A59" s="361"/>
      <c r="B59" s="361"/>
      <c r="C59" s="864" t="s">
        <v>248</v>
      </c>
      <c r="D59" s="865"/>
      <c r="E59" s="360">
        <f>E13+E38</f>
        <v>0</v>
      </c>
      <c r="F59" s="360">
        <f t="shared" si="2"/>
        <v>18500</v>
      </c>
      <c r="G59" s="360">
        <f>G13+G38</f>
        <v>18500</v>
      </c>
      <c r="H59" s="360">
        <v>0</v>
      </c>
    </row>
    <row r="60" spans="1:8" ht="15" customHeight="1">
      <c r="A60" s="361"/>
      <c r="B60" s="361"/>
      <c r="C60" s="866">
        <v>4010</v>
      </c>
      <c r="D60" s="867"/>
      <c r="E60" s="360">
        <v>0</v>
      </c>
      <c r="F60" s="360">
        <f t="shared" si="2"/>
        <v>3592000</v>
      </c>
      <c r="G60" s="360">
        <f>G14+G39</f>
        <v>3592000</v>
      </c>
      <c r="H60" s="360">
        <v>0</v>
      </c>
    </row>
    <row r="61" spans="1:8" ht="15" customHeight="1">
      <c r="A61" s="361"/>
      <c r="B61" s="361"/>
      <c r="C61" s="866">
        <v>4040</v>
      </c>
      <c r="D61" s="867"/>
      <c r="E61" s="360">
        <v>0</v>
      </c>
      <c r="F61" s="360">
        <f t="shared" si="2"/>
        <v>285200</v>
      </c>
      <c r="G61" s="360">
        <f>G15+G40</f>
        <v>285200</v>
      </c>
      <c r="H61" s="360">
        <v>0</v>
      </c>
    </row>
    <row r="62" spans="1:8" ht="15" customHeight="1">
      <c r="A62" s="361"/>
      <c r="B62" s="361"/>
      <c r="C62" s="866">
        <v>4110</v>
      </c>
      <c r="D62" s="867"/>
      <c r="E62" s="360">
        <v>0</v>
      </c>
      <c r="F62" s="360">
        <f t="shared" si="2"/>
        <v>575000</v>
      </c>
      <c r="G62" s="360">
        <f>G16+G41</f>
        <v>575000</v>
      </c>
      <c r="H62" s="360">
        <v>0</v>
      </c>
    </row>
    <row r="63" spans="1:8" ht="15" customHeight="1">
      <c r="A63" s="361"/>
      <c r="B63" s="361"/>
      <c r="C63" s="866">
        <v>4120</v>
      </c>
      <c r="D63" s="867"/>
      <c r="E63" s="360">
        <v>0</v>
      </c>
      <c r="F63" s="360">
        <f t="shared" si="2"/>
        <v>81500</v>
      </c>
      <c r="G63" s="360">
        <f>G17+G42</f>
        <v>81500</v>
      </c>
      <c r="H63" s="360">
        <v>0</v>
      </c>
    </row>
    <row r="64" spans="1:8" ht="15" customHeight="1">
      <c r="A64" s="361"/>
      <c r="B64" s="361"/>
      <c r="C64" s="866">
        <v>4170</v>
      </c>
      <c r="D64" s="867"/>
      <c r="E64" s="360">
        <v>0</v>
      </c>
      <c r="F64" s="360">
        <f t="shared" si="2"/>
        <v>2000</v>
      </c>
      <c r="G64" s="360">
        <f>G18</f>
        <v>2000</v>
      </c>
      <c r="H64" s="360">
        <v>0</v>
      </c>
    </row>
    <row r="65" spans="1:8" ht="15" customHeight="1">
      <c r="A65" s="361"/>
      <c r="B65" s="361"/>
      <c r="C65" s="866">
        <v>4210</v>
      </c>
      <c r="D65" s="867"/>
      <c r="E65" s="360">
        <v>0</v>
      </c>
      <c r="F65" s="360">
        <f t="shared" si="2"/>
        <v>59700</v>
      </c>
      <c r="G65" s="360">
        <f>G19+G43</f>
        <v>59700</v>
      </c>
      <c r="H65" s="360">
        <v>0</v>
      </c>
    </row>
    <row r="66" spans="1:8" ht="15" customHeight="1">
      <c r="A66" s="361"/>
      <c r="B66" s="361"/>
      <c r="C66" s="866">
        <v>4240</v>
      </c>
      <c r="D66" s="867"/>
      <c r="E66" s="360">
        <v>0</v>
      </c>
      <c r="F66" s="360">
        <f t="shared" si="2"/>
        <v>52000</v>
      </c>
      <c r="G66" s="360">
        <f>G20+G44</f>
        <v>52000</v>
      </c>
      <c r="H66" s="360">
        <v>0</v>
      </c>
    </row>
    <row r="67" spans="1:8" ht="15" customHeight="1">
      <c r="A67" s="361"/>
      <c r="B67" s="361"/>
      <c r="C67" s="866">
        <v>4260</v>
      </c>
      <c r="D67" s="867"/>
      <c r="E67" s="360">
        <v>0</v>
      </c>
      <c r="F67" s="360">
        <f t="shared" si="2"/>
        <v>192800</v>
      </c>
      <c r="G67" s="360">
        <f>G21+G45</f>
        <v>192800</v>
      </c>
      <c r="H67" s="360">
        <v>0</v>
      </c>
    </row>
    <row r="68" spans="1:8" ht="15" customHeight="1">
      <c r="A68" s="361"/>
      <c r="B68" s="361"/>
      <c r="C68" s="866">
        <v>4270</v>
      </c>
      <c r="D68" s="867"/>
      <c r="E68" s="360">
        <v>0</v>
      </c>
      <c r="F68" s="360">
        <f t="shared" si="2"/>
        <v>16500</v>
      </c>
      <c r="G68" s="360">
        <f>G22+G46</f>
        <v>16500</v>
      </c>
      <c r="H68" s="360">
        <v>0</v>
      </c>
    </row>
    <row r="69" spans="1:8" ht="15" customHeight="1">
      <c r="A69" s="361"/>
      <c r="B69" s="361"/>
      <c r="C69" s="866">
        <v>4280</v>
      </c>
      <c r="D69" s="867"/>
      <c r="E69" s="360">
        <v>0</v>
      </c>
      <c r="F69" s="360">
        <f t="shared" si="2"/>
        <v>2000</v>
      </c>
      <c r="G69" s="360">
        <f>G23</f>
        <v>2000</v>
      </c>
      <c r="H69" s="360">
        <v>0</v>
      </c>
    </row>
    <row r="70" spans="1:8" ht="15" customHeight="1">
      <c r="A70" s="361"/>
      <c r="B70" s="361"/>
      <c r="C70" s="866">
        <v>4300</v>
      </c>
      <c r="D70" s="867"/>
      <c r="E70" s="360">
        <v>0</v>
      </c>
      <c r="F70" s="360">
        <f t="shared" si="2"/>
        <v>64000</v>
      </c>
      <c r="G70" s="360">
        <f>G24+G47</f>
        <v>64000</v>
      </c>
      <c r="H70" s="360">
        <v>0</v>
      </c>
    </row>
    <row r="71" spans="1:8" ht="15" customHeight="1">
      <c r="A71" s="361"/>
      <c r="B71" s="361"/>
      <c r="C71" s="866">
        <v>4350</v>
      </c>
      <c r="D71" s="867"/>
      <c r="E71" s="360">
        <v>0</v>
      </c>
      <c r="F71" s="360">
        <f t="shared" si="2"/>
        <v>2500</v>
      </c>
      <c r="G71" s="360">
        <f>G25</f>
        <v>2500</v>
      </c>
      <c r="H71" s="360">
        <v>0</v>
      </c>
    </row>
    <row r="72" spans="1:8" ht="15" customHeight="1">
      <c r="A72" s="361"/>
      <c r="B72" s="361"/>
      <c r="C72" s="866">
        <v>4360</v>
      </c>
      <c r="D72" s="867"/>
      <c r="E72" s="360">
        <v>0</v>
      </c>
      <c r="F72" s="360">
        <f t="shared" si="2"/>
        <v>6300</v>
      </c>
      <c r="G72" s="360">
        <f>G26+G48</f>
        <v>6300</v>
      </c>
      <c r="H72" s="360">
        <v>0</v>
      </c>
    </row>
    <row r="73" spans="1:8" ht="15" customHeight="1">
      <c r="A73" s="361"/>
      <c r="B73" s="361"/>
      <c r="C73" s="866">
        <v>4370</v>
      </c>
      <c r="D73" s="867"/>
      <c r="E73" s="360">
        <f>E27</f>
        <v>0</v>
      </c>
      <c r="F73" s="360">
        <f t="shared" si="2"/>
        <v>5000</v>
      </c>
      <c r="G73" s="360">
        <f>G27</f>
        <v>5000</v>
      </c>
      <c r="H73" s="360">
        <f>H27</f>
        <v>0</v>
      </c>
    </row>
    <row r="74" spans="1:8" ht="15" customHeight="1">
      <c r="A74" s="361"/>
      <c r="B74" s="361"/>
      <c r="C74" s="866">
        <v>4410</v>
      </c>
      <c r="D74" s="867"/>
      <c r="E74" s="360">
        <v>0</v>
      </c>
      <c r="F74" s="360">
        <f t="shared" si="2"/>
        <v>7300</v>
      </c>
      <c r="G74" s="360">
        <f>G28+G49</f>
        <v>7300</v>
      </c>
      <c r="H74" s="360">
        <f>H28+H49</f>
        <v>0</v>
      </c>
    </row>
    <row r="75" spans="1:8" ht="15" customHeight="1">
      <c r="A75" s="361"/>
      <c r="B75" s="361"/>
      <c r="C75" s="866">
        <v>4430</v>
      </c>
      <c r="D75" s="867"/>
      <c r="E75" s="360">
        <v>0</v>
      </c>
      <c r="F75" s="360">
        <f t="shared" si="2"/>
        <v>6500</v>
      </c>
      <c r="G75" s="360">
        <f>G29+G50</f>
        <v>6500</v>
      </c>
      <c r="H75" s="360">
        <v>0</v>
      </c>
    </row>
    <row r="76" spans="1:8" ht="15" customHeight="1">
      <c r="A76" s="361"/>
      <c r="B76" s="361"/>
      <c r="C76" s="866">
        <v>4440</v>
      </c>
      <c r="D76" s="867"/>
      <c r="E76" s="360">
        <v>0</v>
      </c>
      <c r="F76" s="360">
        <f t="shared" si="2"/>
        <v>246070</v>
      </c>
      <c r="G76" s="360">
        <f>G30+G33+G51</f>
        <v>246070</v>
      </c>
      <c r="H76" s="360">
        <v>0</v>
      </c>
    </row>
    <row r="77" spans="1:8" ht="15" customHeight="1">
      <c r="A77" s="361"/>
      <c r="B77" s="361"/>
      <c r="C77" s="855">
        <v>4700</v>
      </c>
      <c r="D77" s="855"/>
      <c r="E77" s="360">
        <f>E31</f>
        <v>0</v>
      </c>
      <c r="F77" s="360">
        <f>SUM(G77:H77)</f>
        <v>4000</v>
      </c>
      <c r="G77" s="360">
        <f>G31+G52</f>
        <v>4000</v>
      </c>
      <c r="H77" s="360">
        <f>H31+H52</f>
        <v>0</v>
      </c>
    </row>
    <row r="78" spans="1:8" ht="15" customHeight="1" thickBot="1">
      <c r="A78" s="478"/>
      <c r="B78" s="478"/>
      <c r="C78" s="866">
        <v>6050</v>
      </c>
      <c r="D78" s="867"/>
      <c r="E78" s="612">
        <f>E34</f>
        <v>0</v>
      </c>
      <c r="F78" s="612">
        <f>F34</f>
        <v>2000000</v>
      </c>
      <c r="G78" s="612">
        <f>G34</f>
        <v>2000000</v>
      </c>
      <c r="H78" s="612">
        <f>H34</f>
        <v>0</v>
      </c>
    </row>
    <row r="79" spans="1:8" ht="15" customHeight="1" thickBot="1">
      <c r="A79" s="362"/>
      <c r="B79" s="362"/>
      <c r="C79" s="856" t="s">
        <v>533</v>
      </c>
      <c r="D79" s="856"/>
      <c r="E79" s="486">
        <f>SUM(E55:E78)</f>
        <v>62200</v>
      </c>
      <c r="F79" s="486">
        <f>SUM(F55:F78)</f>
        <v>7218870</v>
      </c>
      <c r="G79" s="486">
        <f>SUM(G55:G78)</f>
        <v>7218870</v>
      </c>
      <c r="H79" s="486">
        <f>SUM(H55:H78)</f>
        <v>0</v>
      </c>
    </row>
    <row r="80" spans="5:8" ht="12.75">
      <c r="E80" s="110">
        <f>E79-E53</f>
        <v>0</v>
      </c>
      <c r="F80" s="110">
        <f>F79-F53</f>
        <v>0</v>
      </c>
      <c r="G80" s="110">
        <f>G79-G53</f>
        <v>0</v>
      </c>
      <c r="H80" s="110">
        <f>H79-H53</f>
        <v>0</v>
      </c>
    </row>
  </sheetData>
  <sheetProtection/>
  <mergeCells count="37">
    <mergeCell ref="C75:D75"/>
    <mergeCell ref="C76:D76"/>
    <mergeCell ref="C77:D77"/>
    <mergeCell ref="C79:D79"/>
    <mergeCell ref="C71:D71"/>
    <mergeCell ref="C72:D72"/>
    <mergeCell ref="C73:D73"/>
    <mergeCell ref="C78:D78"/>
    <mergeCell ref="C74:D74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E5:E6"/>
    <mergeCell ref="F5:F6"/>
    <mergeCell ref="C55:D55"/>
    <mergeCell ref="C56:D56"/>
    <mergeCell ref="C57:D57"/>
    <mergeCell ref="C58:D58"/>
    <mergeCell ref="G5:H5"/>
    <mergeCell ref="A53:D53"/>
    <mergeCell ref="A1:H1"/>
    <mergeCell ref="A2:H2"/>
    <mergeCell ref="A3:H3"/>
    <mergeCell ref="A4:H4"/>
    <mergeCell ref="A5:A6"/>
    <mergeCell ref="B5:B6"/>
    <mergeCell ref="C5:C6"/>
    <mergeCell ref="D5:D6"/>
  </mergeCells>
  <printOptions horizontalCentered="1"/>
  <pageMargins left="0.7086614173228347" right="0.7086614173228347" top="0.9448818897637796" bottom="0.4330708661417323" header="0.31496062992125984" footer="0.31496062992125984"/>
  <pageSetup horizontalDpi="600" verticalDpi="600" orientation="landscape" paperSize="9" scale="85" r:id="rId1"/>
  <headerFooter>
    <oddHeader>&amp;RZałącznik Nr 13
do Uchwały Nr 124/11 Zarządu Powiatu 
w  Stargardzie Szczecińskim
z dnia 13 stycznia 2011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112"/>
  <sheetViews>
    <sheetView zoomScalePageLayoutView="0" workbookViewId="0" topLeftCell="A1">
      <pane ySplit="7" topLeftCell="A63" activePane="bottomLeft" state="frozen"/>
      <selection pane="topLeft" activeCell="A1" sqref="A1"/>
      <selection pane="bottomLeft" activeCell="A82" sqref="A82:IV82"/>
    </sheetView>
  </sheetViews>
  <sheetFormatPr defaultColWidth="9.140625" defaultRowHeight="12.75"/>
  <cols>
    <col min="1" max="1" width="8.00390625" style="2" customWidth="1"/>
    <col min="2" max="2" width="8.57421875" style="2" customWidth="1"/>
    <col min="3" max="3" width="8.28125" style="2" customWidth="1"/>
    <col min="4" max="4" width="50.7109375" style="2" customWidth="1"/>
    <col min="5" max="8" width="18.7109375" style="3" customWidth="1"/>
  </cols>
  <sheetData>
    <row r="1" spans="1:8" ht="15">
      <c r="A1" s="860" t="s">
        <v>160</v>
      </c>
      <c r="B1" s="860"/>
      <c r="C1" s="860"/>
      <c r="D1" s="860"/>
      <c r="E1" s="860"/>
      <c r="F1" s="860"/>
      <c r="G1" s="860"/>
      <c r="H1" s="860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664</v>
      </c>
      <c r="B3" s="837"/>
      <c r="C3" s="837"/>
      <c r="D3" s="837"/>
      <c r="E3" s="837"/>
      <c r="F3" s="837"/>
      <c r="G3" s="837"/>
      <c r="H3" s="837"/>
    </row>
    <row r="4" spans="1:8" ht="12.75">
      <c r="A4" s="837" t="s">
        <v>217</v>
      </c>
      <c r="B4" s="837"/>
      <c r="C4" s="837"/>
      <c r="D4" s="837"/>
      <c r="E4" s="837"/>
      <c r="F4" s="837"/>
      <c r="G4" s="837"/>
      <c r="H4" s="837"/>
    </row>
    <row r="5" spans="1:4" ht="12.75">
      <c r="A5" s="3"/>
      <c r="B5" s="3"/>
      <c r="C5" s="3"/>
      <c r="D5" s="3"/>
    </row>
    <row r="6" spans="1:8" ht="15" customHeight="1">
      <c r="A6" s="847" t="s">
        <v>220</v>
      </c>
      <c r="B6" s="847" t="s">
        <v>221</v>
      </c>
      <c r="C6" s="847" t="s">
        <v>222</v>
      </c>
      <c r="D6" s="847" t="s">
        <v>209</v>
      </c>
      <c r="E6" s="847" t="s">
        <v>223</v>
      </c>
      <c r="F6" s="847" t="s">
        <v>224</v>
      </c>
      <c r="G6" s="848" t="s">
        <v>225</v>
      </c>
      <c r="H6" s="848"/>
    </row>
    <row r="7" spans="1:8" ht="18.75" customHeight="1">
      <c r="A7" s="847"/>
      <c r="B7" s="847"/>
      <c r="C7" s="847"/>
      <c r="D7" s="847"/>
      <c r="E7" s="847"/>
      <c r="F7" s="847"/>
      <c r="G7" s="109" t="s">
        <v>226</v>
      </c>
      <c r="H7" s="109" t="s">
        <v>227</v>
      </c>
    </row>
    <row r="8" spans="1:8" ht="24.75" customHeight="1">
      <c r="A8" s="476">
        <v>801</v>
      </c>
      <c r="B8" s="476"/>
      <c r="C8" s="476"/>
      <c r="D8" s="477" t="s">
        <v>39</v>
      </c>
      <c r="E8" s="313">
        <f>E9+E14+E37+E53</f>
        <v>94500</v>
      </c>
      <c r="F8" s="313">
        <f>F9+F14+F37+F53</f>
        <v>5993620</v>
      </c>
      <c r="G8" s="313">
        <f>G9+G14+G37+G53</f>
        <v>5993620</v>
      </c>
      <c r="H8" s="313">
        <f>H9+H14+H37+H53</f>
        <v>0</v>
      </c>
    </row>
    <row r="9" spans="1:8" ht="24.75" customHeight="1">
      <c r="A9" s="295"/>
      <c r="B9" s="515">
        <v>80120</v>
      </c>
      <c r="C9" s="515"/>
      <c r="D9" s="516" t="s">
        <v>46</v>
      </c>
      <c r="E9" s="517">
        <f>SUM(E10:E13)</f>
        <v>0</v>
      </c>
      <c r="F9" s="517">
        <f>SUM(F10:F13)</f>
        <v>18900</v>
      </c>
      <c r="G9" s="517">
        <f>SUM(G10:G13)</f>
        <v>18900</v>
      </c>
      <c r="H9" s="517">
        <f>SUM(H10:H13)</f>
        <v>0</v>
      </c>
    </row>
    <row r="10" spans="1:8" ht="19.5" customHeight="1">
      <c r="A10" s="295"/>
      <c r="B10" s="4"/>
      <c r="C10" s="10">
        <v>4040</v>
      </c>
      <c r="D10" s="9" t="s">
        <v>53</v>
      </c>
      <c r="E10" s="23">
        <v>0</v>
      </c>
      <c r="F10" s="23">
        <f>SUM(G10:H10)</f>
        <v>16100</v>
      </c>
      <c r="G10" s="23">
        <v>16100</v>
      </c>
      <c r="H10" s="23">
        <v>0</v>
      </c>
    </row>
    <row r="11" spans="1:8" ht="19.5" customHeight="1">
      <c r="A11" s="295"/>
      <c r="B11" s="4"/>
      <c r="C11" s="10">
        <v>4110</v>
      </c>
      <c r="D11" s="9" t="s">
        <v>252</v>
      </c>
      <c r="E11" s="23">
        <v>0</v>
      </c>
      <c r="F11" s="23">
        <f>SUM(G11:H11)</f>
        <v>2400</v>
      </c>
      <c r="G11" s="23">
        <v>2400</v>
      </c>
      <c r="H11" s="23">
        <v>0</v>
      </c>
    </row>
    <row r="12" spans="1:8" ht="19.5" customHeight="1">
      <c r="A12" s="295"/>
      <c r="B12" s="4"/>
      <c r="C12" s="10">
        <v>4120</v>
      </c>
      <c r="D12" s="9" t="s">
        <v>12</v>
      </c>
      <c r="E12" s="23">
        <v>0</v>
      </c>
      <c r="F12" s="23">
        <f>SUM(G12:H12)</f>
        <v>400</v>
      </c>
      <c r="G12" s="23">
        <v>400</v>
      </c>
      <c r="H12" s="23">
        <v>0</v>
      </c>
    </row>
    <row r="13" spans="1:8" ht="19.5" customHeight="1">
      <c r="A13" s="295"/>
      <c r="B13" s="4"/>
      <c r="C13" s="10">
        <v>4440</v>
      </c>
      <c r="D13" s="9" t="s">
        <v>262</v>
      </c>
      <c r="E13" s="23">
        <v>0</v>
      </c>
      <c r="F13" s="23">
        <f>SUM(G13:H13)</f>
        <v>0</v>
      </c>
      <c r="G13" s="23">
        <v>0</v>
      </c>
      <c r="H13" s="23">
        <v>0</v>
      </c>
    </row>
    <row r="14" spans="1:8" ht="26.25" customHeight="1">
      <c r="A14" s="295"/>
      <c r="B14" s="515">
        <v>80130</v>
      </c>
      <c r="C14" s="515"/>
      <c r="D14" s="516" t="s">
        <v>50</v>
      </c>
      <c r="E14" s="517">
        <f>SUM(E15:E36)</f>
        <v>94500</v>
      </c>
      <c r="F14" s="517">
        <f>SUM(F15:F36)</f>
        <v>5193600</v>
      </c>
      <c r="G14" s="517">
        <f>SUM(G15:G36)</f>
        <v>5193600</v>
      </c>
      <c r="H14" s="517">
        <f>SUM(H15:H36)</f>
        <v>0</v>
      </c>
    </row>
    <row r="15" spans="1:8" ht="26.25" customHeight="1">
      <c r="A15" s="295"/>
      <c r="B15" s="20"/>
      <c r="C15" s="5" t="s">
        <v>202</v>
      </c>
      <c r="D15" s="91" t="s">
        <v>306</v>
      </c>
      <c r="E15" s="101">
        <v>3000</v>
      </c>
      <c r="F15" s="101">
        <v>0</v>
      </c>
      <c r="G15" s="101">
        <v>0</v>
      </c>
      <c r="H15" s="101">
        <v>0</v>
      </c>
    </row>
    <row r="16" spans="1:8" ht="51">
      <c r="A16" s="295"/>
      <c r="B16" s="4"/>
      <c r="C16" s="7" t="s">
        <v>303</v>
      </c>
      <c r="D16" s="16" t="s">
        <v>304</v>
      </c>
      <c r="E16" s="63">
        <v>85000</v>
      </c>
      <c r="F16" s="23">
        <f>G16+H16</f>
        <v>0</v>
      </c>
      <c r="G16" s="23">
        <v>0</v>
      </c>
      <c r="H16" s="23">
        <v>0</v>
      </c>
    </row>
    <row r="17" spans="1:8" ht="21" customHeight="1">
      <c r="A17" s="295"/>
      <c r="B17" s="10"/>
      <c r="C17" s="7" t="s">
        <v>204</v>
      </c>
      <c r="D17" s="16" t="s">
        <v>205</v>
      </c>
      <c r="E17" s="63">
        <v>4500</v>
      </c>
      <c r="F17" s="23">
        <f aca="true" t="shared" si="0" ref="F17:F36">G17+H17</f>
        <v>0</v>
      </c>
      <c r="G17" s="23">
        <v>0</v>
      </c>
      <c r="H17" s="23">
        <v>0</v>
      </c>
    </row>
    <row r="18" spans="1:8" ht="21" customHeight="1">
      <c r="A18" s="295"/>
      <c r="B18" s="10"/>
      <c r="C18" s="7" t="s">
        <v>305</v>
      </c>
      <c r="D18" s="16" t="s">
        <v>306</v>
      </c>
      <c r="E18" s="63">
        <v>2000</v>
      </c>
      <c r="F18" s="23">
        <f t="shared" si="0"/>
        <v>0</v>
      </c>
      <c r="G18" s="23">
        <v>0</v>
      </c>
      <c r="H18" s="23">
        <v>0</v>
      </c>
    </row>
    <row r="19" spans="1:8" ht="21" customHeight="1">
      <c r="A19" s="295"/>
      <c r="B19" s="10"/>
      <c r="C19" s="7" t="s">
        <v>248</v>
      </c>
      <c r="D19" s="16" t="s">
        <v>309</v>
      </c>
      <c r="E19" s="63">
        <v>0</v>
      </c>
      <c r="F19" s="23">
        <f t="shared" si="0"/>
        <v>20000</v>
      </c>
      <c r="G19" s="23">
        <v>20000</v>
      </c>
      <c r="H19" s="23">
        <v>0</v>
      </c>
    </row>
    <row r="20" spans="1:8" ht="21" customHeight="1">
      <c r="A20" s="295"/>
      <c r="B20" s="10"/>
      <c r="C20" s="10">
        <v>4010</v>
      </c>
      <c r="D20" s="9" t="s">
        <v>212</v>
      </c>
      <c r="E20" s="63">
        <v>0</v>
      </c>
      <c r="F20" s="23">
        <f t="shared" si="0"/>
        <v>3450000</v>
      </c>
      <c r="G20" s="23">
        <v>3450000</v>
      </c>
      <c r="H20" s="23">
        <v>0</v>
      </c>
    </row>
    <row r="21" spans="1:8" ht="21" customHeight="1">
      <c r="A21" s="295"/>
      <c r="B21" s="10"/>
      <c r="C21" s="10">
        <v>4040</v>
      </c>
      <c r="D21" s="9" t="s">
        <v>53</v>
      </c>
      <c r="E21" s="63">
        <v>0</v>
      </c>
      <c r="F21" s="23">
        <f t="shared" si="0"/>
        <v>282100</v>
      </c>
      <c r="G21" s="23">
        <v>282100</v>
      </c>
      <c r="H21" s="23">
        <v>0</v>
      </c>
    </row>
    <row r="22" spans="1:8" ht="21" customHeight="1">
      <c r="A22" s="295"/>
      <c r="B22" s="10"/>
      <c r="C22" s="10">
        <v>4110</v>
      </c>
      <c r="D22" s="9" t="s">
        <v>252</v>
      </c>
      <c r="E22" s="63">
        <v>0</v>
      </c>
      <c r="F22" s="23">
        <f t="shared" si="0"/>
        <v>513500</v>
      </c>
      <c r="G22" s="23">
        <v>513500</v>
      </c>
      <c r="H22" s="23">
        <v>0</v>
      </c>
    </row>
    <row r="23" spans="1:8" ht="21" customHeight="1">
      <c r="A23" s="295"/>
      <c r="B23" s="10"/>
      <c r="C23" s="10">
        <v>4120</v>
      </c>
      <c r="D23" s="9" t="s">
        <v>12</v>
      </c>
      <c r="E23" s="63">
        <v>0</v>
      </c>
      <c r="F23" s="23">
        <f t="shared" si="0"/>
        <v>91500</v>
      </c>
      <c r="G23" s="23">
        <v>91500</v>
      </c>
      <c r="H23" s="23">
        <v>0</v>
      </c>
    </row>
    <row r="24" spans="1:8" ht="21" customHeight="1">
      <c r="A24" s="295"/>
      <c r="B24" s="10"/>
      <c r="C24" s="10">
        <v>4170</v>
      </c>
      <c r="D24" s="9" t="s">
        <v>311</v>
      </c>
      <c r="E24" s="63">
        <v>0</v>
      </c>
      <c r="F24" s="23">
        <f t="shared" si="0"/>
        <v>10000</v>
      </c>
      <c r="G24" s="23">
        <v>10000</v>
      </c>
      <c r="H24" s="23">
        <v>0</v>
      </c>
    </row>
    <row r="25" spans="1:8" ht="21" customHeight="1">
      <c r="A25" s="295"/>
      <c r="B25" s="10"/>
      <c r="C25" s="10">
        <v>4210</v>
      </c>
      <c r="D25" s="9" t="s">
        <v>218</v>
      </c>
      <c r="E25" s="63">
        <v>0</v>
      </c>
      <c r="F25" s="23">
        <f t="shared" si="0"/>
        <v>300000</v>
      </c>
      <c r="G25" s="23">
        <v>300000</v>
      </c>
      <c r="H25" s="23">
        <v>0</v>
      </c>
    </row>
    <row r="26" spans="1:8" ht="21" customHeight="1">
      <c r="A26" s="295"/>
      <c r="B26" s="10"/>
      <c r="C26" s="10">
        <v>4240</v>
      </c>
      <c r="D26" s="9" t="s">
        <v>42</v>
      </c>
      <c r="E26" s="63">
        <v>0</v>
      </c>
      <c r="F26" s="23">
        <f t="shared" si="0"/>
        <v>18500</v>
      </c>
      <c r="G26" s="23">
        <v>18500</v>
      </c>
      <c r="H26" s="23">
        <v>0</v>
      </c>
    </row>
    <row r="27" spans="1:8" ht="21" customHeight="1">
      <c r="A27" s="295"/>
      <c r="B27" s="10"/>
      <c r="C27" s="10">
        <v>4260</v>
      </c>
      <c r="D27" s="9" t="s">
        <v>213</v>
      </c>
      <c r="E27" s="63">
        <v>0</v>
      </c>
      <c r="F27" s="23">
        <f t="shared" si="0"/>
        <v>100000</v>
      </c>
      <c r="G27" s="23">
        <v>100000</v>
      </c>
      <c r="H27" s="23">
        <v>0</v>
      </c>
    </row>
    <row r="28" spans="1:8" ht="21" customHeight="1">
      <c r="A28" s="295"/>
      <c r="B28" s="10"/>
      <c r="C28" s="10">
        <v>4270</v>
      </c>
      <c r="D28" s="9" t="s">
        <v>219</v>
      </c>
      <c r="E28" s="63">
        <v>0</v>
      </c>
      <c r="F28" s="23">
        <f t="shared" si="0"/>
        <v>20000</v>
      </c>
      <c r="G28" s="23">
        <v>20000</v>
      </c>
      <c r="H28" s="23">
        <v>0</v>
      </c>
    </row>
    <row r="29" spans="1:8" ht="21" customHeight="1">
      <c r="A29" s="295"/>
      <c r="B29" s="10"/>
      <c r="C29" s="10">
        <v>4280</v>
      </c>
      <c r="D29" s="9" t="s">
        <v>214</v>
      </c>
      <c r="E29" s="63">
        <v>0</v>
      </c>
      <c r="F29" s="23">
        <f t="shared" si="0"/>
        <v>6500</v>
      </c>
      <c r="G29" s="23">
        <v>6500</v>
      </c>
      <c r="H29" s="23">
        <v>0</v>
      </c>
    </row>
    <row r="30" spans="1:8" ht="21" customHeight="1">
      <c r="A30" s="295"/>
      <c r="B30" s="10"/>
      <c r="C30" s="10">
        <v>4300</v>
      </c>
      <c r="D30" s="9" t="s">
        <v>206</v>
      </c>
      <c r="E30" s="63">
        <v>0</v>
      </c>
      <c r="F30" s="23">
        <f t="shared" si="0"/>
        <v>90000</v>
      </c>
      <c r="G30" s="23">
        <v>90000</v>
      </c>
      <c r="H30" s="23">
        <v>0</v>
      </c>
    </row>
    <row r="31" spans="1:8" ht="21" customHeight="1">
      <c r="A31" s="295"/>
      <c r="B31" s="10"/>
      <c r="C31" s="10">
        <v>4350</v>
      </c>
      <c r="D31" s="9" t="s">
        <v>312</v>
      </c>
      <c r="E31" s="63">
        <v>0</v>
      </c>
      <c r="F31" s="23">
        <f t="shared" si="0"/>
        <v>20000</v>
      </c>
      <c r="G31" s="23">
        <v>20000</v>
      </c>
      <c r="H31" s="23">
        <v>0</v>
      </c>
    </row>
    <row r="32" spans="1:8" ht="32.25" customHeight="1">
      <c r="A32" s="295"/>
      <c r="B32" s="10"/>
      <c r="C32" s="10">
        <v>4370</v>
      </c>
      <c r="D32" s="291" t="s">
        <v>624</v>
      </c>
      <c r="E32" s="63">
        <v>0</v>
      </c>
      <c r="F32" s="23">
        <f t="shared" si="0"/>
        <v>24000</v>
      </c>
      <c r="G32" s="23">
        <v>24000</v>
      </c>
      <c r="H32" s="23">
        <v>0</v>
      </c>
    </row>
    <row r="33" spans="1:8" ht="19.5" customHeight="1">
      <c r="A33" s="295"/>
      <c r="B33" s="10"/>
      <c r="C33" s="10">
        <v>4410</v>
      </c>
      <c r="D33" s="9" t="s">
        <v>215</v>
      </c>
      <c r="E33" s="63">
        <v>0</v>
      </c>
      <c r="F33" s="23">
        <f t="shared" si="0"/>
        <v>20000</v>
      </c>
      <c r="G33" s="23">
        <v>20000</v>
      </c>
      <c r="H33" s="23">
        <v>0</v>
      </c>
    </row>
    <row r="34" spans="1:8" ht="19.5" customHeight="1">
      <c r="A34" s="295"/>
      <c r="B34" s="10"/>
      <c r="C34" s="10">
        <v>4430</v>
      </c>
      <c r="D34" s="9" t="s">
        <v>207</v>
      </c>
      <c r="E34" s="63">
        <v>0</v>
      </c>
      <c r="F34" s="23">
        <f t="shared" si="0"/>
        <v>18000</v>
      </c>
      <c r="G34" s="23">
        <v>18000</v>
      </c>
      <c r="H34" s="23">
        <v>0</v>
      </c>
    </row>
    <row r="35" spans="1:8" ht="19.5" customHeight="1">
      <c r="A35" s="295"/>
      <c r="B35" s="10"/>
      <c r="C35" s="10">
        <v>4440</v>
      </c>
      <c r="D35" s="9" t="s">
        <v>262</v>
      </c>
      <c r="E35" s="63">
        <v>0</v>
      </c>
      <c r="F35" s="23">
        <f t="shared" si="0"/>
        <v>204500</v>
      </c>
      <c r="G35" s="23">
        <v>204500</v>
      </c>
      <c r="H35" s="23">
        <v>0</v>
      </c>
    </row>
    <row r="36" spans="1:8" ht="31.5" customHeight="1">
      <c r="A36" s="295"/>
      <c r="B36" s="10"/>
      <c r="C36" s="10">
        <v>4700</v>
      </c>
      <c r="D36" s="9" t="s">
        <v>172</v>
      </c>
      <c r="E36" s="63">
        <v>0</v>
      </c>
      <c r="F36" s="23">
        <f t="shared" si="0"/>
        <v>5000</v>
      </c>
      <c r="G36" s="23">
        <v>5000</v>
      </c>
      <c r="H36" s="23">
        <v>0</v>
      </c>
    </row>
    <row r="37" spans="1:8" ht="21.75" customHeight="1">
      <c r="A37" s="295"/>
      <c r="B37" s="515">
        <v>80134</v>
      </c>
      <c r="C37" s="515"/>
      <c r="D37" s="513" t="s">
        <v>52</v>
      </c>
      <c r="E37" s="514">
        <f>SUM(E38:E52)</f>
        <v>0</v>
      </c>
      <c r="F37" s="514">
        <f>SUM(F38:F52)</f>
        <v>688120</v>
      </c>
      <c r="G37" s="514">
        <f>SUM(G38:G52)</f>
        <v>688120</v>
      </c>
      <c r="H37" s="514">
        <f>SUM(H38:H52)</f>
        <v>0</v>
      </c>
    </row>
    <row r="38" spans="1:8" ht="21.75" customHeight="1">
      <c r="A38" s="295"/>
      <c r="B38" s="20"/>
      <c r="C38" s="5" t="s">
        <v>248</v>
      </c>
      <c r="D38" s="16" t="s">
        <v>309</v>
      </c>
      <c r="E38" s="206">
        <v>0</v>
      </c>
      <c r="F38" s="23">
        <f>G38+H38</f>
        <v>800</v>
      </c>
      <c r="G38" s="206">
        <v>800</v>
      </c>
      <c r="H38" s="206">
        <v>0</v>
      </c>
    </row>
    <row r="39" spans="1:8" ht="21.75" customHeight="1">
      <c r="A39" s="295"/>
      <c r="B39" s="10"/>
      <c r="C39" s="10">
        <v>4010</v>
      </c>
      <c r="D39" s="9" t="s">
        <v>212</v>
      </c>
      <c r="E39" s="63">
        <v>0</v>
      </c>
      <c r="F39" s="23">
        <f aca="true" t="shared" si="1" ref="F39:F52">G39+H39</f>
        <v>520000</v>
      </c>
      <c r="G39" s="23">
        <v>520000</v>
      </c>
      <c r="H39" s="23">
        <v>0</v>
      </c>
    </row>
    <row r="40" spans="1:8" ht="21.75" customHeight="1">
      <c r="A40" s="295"/>
      <c r="B40" s="10"/>
      <c r="C40" s="10">
        <v>4040</v>
      </c>
      <c r="D40" s="9" t="s">
        <v>53</v>
      </c>
      <c r="E40" s="63">
        <v>0</v>
      </c>
      <c r="F40" s="23">
        <f t="shared" si="1"/>
        <v>30820</v>
      </c>
      <c r="G40" s="23">
        <v>30820</v>
      </c>
      <c r="H40" s="23">
        <v>0</v>
      </c>
    </row>
    <row r="41" spans="1:8" ht="21.75" customHeight="1">
      <c r="A41" s="295"/>
      <c r="B41" s="10"/>
      <c r="C41" s="10">
        <v>4110</v>
      </c>
      <c r="D41" s="9" t="s">
        <v>252</v>
      </c>
      <c r="E41" s="63">
        <v>0</v>
      </c>
      <c r="F41" s="23">
        <f t="shared" si="1"/>
        <v>78500</v>
      </c>
      <c r="G41" s="23">
        <v>78500</v>
      </c>
      <c r="H41" s="23">
        <v>0</v>
      </c>
    </row>
    <row r="42" spans="1:8" ht="21.75" customHeight="1">
      <c r="A42" s="295"/>
      <c r="B42" s="10"/>
      <c r="C42" s="10">
        <v>4120</v>
      </c>
      <c r="D42" s="9" t="s">
        <v>12</v>
      </c>
      <c r="E42" s="63">
        <v>0</v>
      </c>
      <c r="F42" s="23">
        <f t="shared" si="1"/>
        <v>13500</v>
      </c>
      <c r="G42" s="23">
        <v>13500</v>
      </c>
      <c r="H42" s="23">
        <v>0</v>
      </c>
    </row>
    <row r="43" spans="1:8" ht="21.75" customHeight="1">
      <c r="A43" s="295"/>
      <c r="B43" s="10"/>
      <c r="C43" s="10">
        <v>4210</v>
      </c>
      <c r="D43" s="9" t="s">
        <v>218</v>
      </c>
      <c r="E43" s="63">
        <v>0</v>
      </c>
      <c r="F43" s="23">
        <f t="shared" si="1"/>
        <v>6000</v>
      </c>
      <c r="G43" s="23">
        <v>6000</v>
      </c>
      <c r="H43" s="23">
        <v>0</v>
      </c>
    </row>
    <row r="44" spans="1:8" ht="21.75" customHeight="1">
      <c r="A44" s="295"/>
      <c r="B44" s="10"/>
      <c r="C44" s="10">
        <v>4240</v>
      </c>
      <c r="D44" s="9" t="s">
        <v>42</v>
      </c>
      <c r="E44" s="63">
        <v>0</v>
      </c>
      <c r="F44" s="23">
        <f t="shared" si="1"/>
        <v>1000</v>
      </c>
      <c r="G44" s="23">
        <v>1000</v>
      </c>
      <c r="H44" s="23">
        <v>0</v>
      </c>
    </row>
    <row r="45" spans="1:8" ht="21" customHeight="1">
      <c r="A45" s="295"/>
      <c r="B45" s="10"/>
      <c r="C45" s="10">
        <v>4260</v>
      </c>
      <c r="D45" s="9" t="s">
        <v>213</v>
      </c>
      <c r="E45" s="63">
        <v>0</v>
      </c>
      <c r="F45" s="23">
        <f t="shared" si="1"/>
        <v>4000</v>
      </c>
      <c r="G45" s="23">
        <v>4000</v>
      </c>
      <c r="H45" s="23">
        <v>0</v>
      </c>
    </row>
    <row r="46" spans="1:8" ht="21" customHeight="1">
      <c r="A46" s="295"/>
      <c r="B46" s="10"/>
      <c r="C46" s="10">
        <v>4280</v>
      </c>
      <c r="D46" s="9" t="s">
        <v>214</v>
      </c>
      <c r="E46" s="63">
        <v>0</v>
      </c>
      <c r="F46" s="23">
        <f t="shared" si="1"/>
        <v>500</v>
      </c>
      <c r="G46" s="23">
        <v>500</v>
      </c>
      <c r="H46" s="23">
        <v>0</v>
      </c>
    </row>
    <row r="47" spans="1:8" ht="21" customHeight="1">
      <c r="A47" s="295"/>
      <c r="B47" s="10"/>
      <c r="C47" s="10">
        <v>4300</v>
      </c>
      <c r="D47" s="9" t="s">
        <v>206</v>
      </c>
      <c r="E47" s="63">
        <v>0</v>
      </c>
      <c r="F47" s="23">
        <f t="shared" si="1"/>
        <v>1000</v>
      </c>
      <c r="G47" s="23">
        <v>1000</v>
      </c>
      <c r="H47" s="23">
        <v>0</v>
      </c>
    </row>
    <row r="48" spans="1:8" ht="21" customHeight="1">
      <c r="A48" s="295"/>
      <c r="B48" s="10"/>
      <c r="C48" s="10">
        <v>4350</v>
      </c>
      <c r="D48" s="9" t="s">
        <v>312</v>
      </c>
      <c r="E48" s="63">
        <v>0</v>
      </c>
      <c r="F48" s="23">
        <f t="shared" si="1"/>
        <v>600</v>
      </c>
      <c r="G48" s="23">
        <v>600</v>
      </c>
      <c r="H48" s="23">
        <v>0</v>
      </c>
    </row>
    <row r="49" spans="1:8" ht="32.25" customHeight="1">
      <c r="A49" s="295"/>
      <c r="B49" s="10"/>
      <c r="C49" s="10">
        <v>4370</v>
      </c>
      <c r="D49" s="291" t="s">
        <v>624</v>
      </c>
      <c r="E49" s="63">
        <v>0</v>
      </c>
      <c r="F49" s="23">
        <f t="shared" si="1"/>
        <v>1000</v>
      </c>
      <c r="G49" s="23">
        <v>1000</v>
      </c>
      <c r="H49" s="23">
        <v>0</v>
      </c>
    </row>
    <row r="50" spans="1:8" ht="19.5" customHeight="1">
      <c r="A50" s="295"/>
      <c r="B50" s="10"/>
      <c r="C50" s="10">
        <v>4410</v>
      </c>
      <c r="D50" s="9" t="s">
        <v>215</v>
      </c>
      <c r="E50" s="63">
        <v>0</v>
      </c>
      <c r="F50" s="23">
        <f t="shared" si="1"/>
        <v>500</v>
      </c>
      <c r="G50" s="23">
        <v>500</v>
      </c>
      <c r="H50" s="23">
        <v>0</v>
      </c>
    </row>
    <row r="51" spans="1:8" ht="19.5" customHeight="1">
      <c r="A51" s="295"/>
      <c r="B51" s="10"/>
      <c r="C51" s="10">
        <v>4430</v>
      </c>
      <c r="D51" s="9" t="s">
        <v>207</v>
      </c>
      <c r="E51" s="63">
        <v>0</v>
      </c>
      <c r="F51" s="23">
        <f t="shared" si="1"/>
        <v>300</v>
      </c>
      <c r="G51" s="23">
        <v>300</v>
      </c>
      <c r="H51" s="23">
        <v>0</v>
      </c>
    </row>
    <row r="52" spans="1:8" ht="21.75" customHeight="1">
      <c r="A52" s="295"/>
      <c r="B52" s="10"/>
      <c r="C52" s="10">
        <v>4440</v>
      </c>
      <c r="D52" s="9" t="s">
        <v>262</v>
      </c>
      <c r="E52" s="63">
        <v>0</v>
      </c>
      <c r="F52" s="23">
        <f t="shared" si="1"/>
        <v>29600</v>
      </c>
      <c r="G52" s="23">
        <v>29600</v>
      </c>
      <c r="H52" s="23">
        <v>0</v>
      </c>
    </row>
    <row r="53" spans="1:8" ht="21.75" customHeight="1">
      <c r="A53" s="295"/>
      <c r="B53" s="515">
        <v>80195</v>
      </c>
      <c r="C53" s="515"/>
      <c r="D53" s="516" t="s">
        <v>318</v>
      </c>
      <c r="E53" s="514">
        <f>SUM(E54)</f>
        <v>0</v>
      </c>
      <c r="F53" s="514">
        <f>SUM(F54)</f>
        <v>93000</v>
      </c>
      <c r="G53" s="514">
        <f>SUM(G54)</f>
        <v>93000</v>
      </c>
      <c r="H53" s="514">
        <f>H54</f>
        <v>0</v>
      </c>
    </row>
    <row r="54" spans="1:8" ht="21.75" customHeight="1">
      <c r="A54" s="295"/>
      <c r="B54" s="4"/>
      <c r="C54" s="10">
        <v>4440</v>
      </c>
      <c r="D54" s="9" t="s">
        <v>262</v>
      </c>
      <c r="E54" s="23">
        <v>0</v>
      </c>
      <c r="F54" s="23">
        <f>SUM(G54:H54)</f>
        <v>93000</v>
      </c>
      <c r="G54" s="63">
        <v>93000</v>
      </c>
      <c r="H54" s="63">
        <v>0</v>
      </c>
    </row>
    <row r="55" spans="1:8" ht="21.75" customHeight="1">
      <c r="A55" s="476">
        <v>851</v>
      </c>
      <c r="B55" s="476"/>
      <c r="C55" s="483"/>
      <c r="D55" s="312" t="s">
        <v>63</v>
      </c>
      <c r="E55" s="313">
        <f>E56</f>
        <v>0</v>
      </c>
      <c r="F55" s="313">
        <f aca="true" t="shared" si="2" ref="F55:H56">F56</f>
        <v>1124</v>
      </c>
      <c r="G55" s="313">
        <f t="shared" si="2"/>
        <v>0</v>
      </c>
      <c r="H55" s="313">
        <f t="shared" si="2"/>
        <v>1124</v>
      </c>
    </row>
    <row r="56" spans="1:8" ht="40.5" customHeight="1">
      <c r="A56" s="19"/>
      <c r="B56" s="515">
        <v>85156</v>
      </c>
      <c r="C56" s="512"/>
      <c r="D56" s="504" t="s">
        <v>185</v>
      </c>
      <c r="E56" s="517">
        <f>E57</f>
        <v>0</v>
      </c>
      <c r="F56" s="517">
        <f t="shared" si="2"/>
        <v>1124</v>
      </c>
      <c r="G56" s="517">
        <f t="shared" si="2"/>
        <v>0</v>
      </c>
      <c r="H56" s="517">
        <f t="shared" si="2"/>
        <v>1124</v>
      </c>
    </row>
    <row r="57" spans="1:8" ht="21.75" customHeight="1">
      <c r="A57" s="19"/>
      <c r="B57" s="4"/>
      <c r="C57" s="10">
        <v>4130</v>
      </c>
      <c r="D57" s="9" t="s">
        <v>66</v>
      </c>
      <c r="E57" s="23">
        <v>0</v>
      </c>
      <c r="F57" s="23">
        <f>G57+H57</f>
        <v>1124</v>
      </c>
      <c r="G57" s="63">
        <v>0</v>
      </c>
      <c r="H57" s="63">
        <v>1124</v>
      </c>
    </row>
    <row r="58" spans="1:8" ht="27.75" customHeight="1">
      <c r="A58" s="476">
        <v>854</v>
      </c>
      <c r="B58" s="476"/>
      <c r="C58" s="476"/>
      <c r="D58" s="477" t="s">
        <v>99</v>
      </c>
      <c r="E58" s="470">
        <f>SUM(E59)</f>
        <v>121800</v>
      </c>
      <c r="F58" s="470">
        <f>SUM(F59)</f>
        <v>661360</v>
      </c>
      <c r="G58" s="470">
        <f>SUM(G59)</f>
        <v>661360</v>
      </c>
      <c r="H58" s="470">
        <f>H59</f>
        <v>0</v>
      </c>
    </row>
    <row r="59" spans="1:8" s="153" customFormat="1" ht="24.75" customHeight="1">
      <c r="A59" s="295"/>
      <c r="B59" s="515">
        <v>85410</v>
      </c>
      <c r="C59" s="515"/>
      <c r="D59" s="516" t="s">
        <v>116</v>
      </c>
      <c r="E59" s="514">
        <f>SUM(E60:E79)</f>
        <v>121800</v>
      </c>
      <c r="F59" s="514">
        <f>SUM(F60:F79)</f>
        <v>661360</v>
      </c>
      <c r="G59" s="514">
        <f>SUM(G60:G79)</f>
        <v>661360</v>
      </c>
      <c r="H59" s="514">
        <f>SUM(H60:H79)</f>
        <v>0</v>
      </c>
    </row>
    <row r="60" spans="1:8" s="153" customFormat="1" ht="54" customHeight="1">
      <c r="A60" s="295"/>
      <c r="B60" s="20"/>
      <c r="C60" s="5" t="s">
        <v>303</v>
      </c>
      <c r="D60" s="91" t="s">
        <v>304</v>
      </c>
      <c r="E60" s="206">
        <v>1500</v>
      </c>
      <c r="F60" s="206">
        <v>0</v>
      </c>
      <c r="G60" s="206">
        <v>0</v>
      </c>
      <c r="H60" s="206">
        <v>0</v>
      </c>
    </row>
    <row r="61" spans="1:8" ht="21.75" customHeight="1">
      <c r="A61" s="295"/>
      <c r="B61" s="4"/>
      <c r="C61" s="22" t="s">
        <v>210</v>
      </c>
      <c r="D61" s="9" t="s">
        <v>211</v>
      </c>
      <c r="E61" s="63">
        <v>120000</v>
      </c>
      <c r="F61" s="63">
        <f>G61+H61</f>
        <v>0</v>
      </c>
      <c r="G61" s="63">
        <v>0</v>
      </c>
      <c r="H61" s="63">
        <v>0</v>
      </c>
    </row>
    <row r="62" spans="1:8" ht="21.75" customHeight="1">
      <c r="A62" s="295"/>
      <c r="B62" s="4"/>
      <c r="C62" s="22" t="s">
        <v>204</v>
      </c>
      <c r="D62" s="9" t="s">
        <v>205</v>
      </c>
      <c r="E62" s="63">
        <v>300</v>
      </c>
      <c r="F62" s="63">
        <v>0</v>
      </c>
      <c r="G62" s="63">
        <v>0</v>
      </c>
      <c r="H62" s="63">
        <v>0</v>
      </c>
    </row>
    <row r="63" spans="1:8" ht="21.75" customHeight="1">
      <c r="A63" s="295"/>
      <c r="B63" s="10"/>
      <c r="C63" s="7" t="s">
        <v>248</v>
      </c>
      <c r="D63" s="16" t="s">
        <v>309</v>
      </c>
      <c r="E63" s="63">
        <v>0</v>
      </c>
      <c r="F63" s="63">
        <f aca="true" t="shared" si="3" ref="F63:F79">G63+H63</f>
        <v>4000</v>
      </c>
      <c r="G63" s="63">
        <v>4000</v>
      </c>
      <c r="H63" s="63">
        <v>0</v>
      </c>
    </row>
    <row r="64" spans="1:8" ht="21.75" customHeight="1">
      <c r="A64" s="295"/>
      <c r="B64" s="11"/>
      <c r="C64" s="10">
        <v>4010</v>
      </c>
      <c r="D64" s="9" t="s">
        <v>212</v>
      </c>
      <c r="E64" s="23">
        <v>0</v>
      </c>
      <c r="F64" s="63">
        <f t="shared" si="3"/>
        <v>280000</v>
      </c>
      <c r="G64" s="63">
        <v>280000</v>
      </c>
      <c r="H64" s="63">
        <v>0</v>
      </c>
    </row>
    <row r="65" spans="1:8" ht="21.75" customHeight="1">
      <c r="A65" s="295"/>
      <c r="B65" s="11"/>
      <c r="C65" s="10">
        <v>4040</v>
      </c>
      <c r="D65" s="9" t="s">
        <v>53</v>
      </c>
      <c r="E65" s="63">
        <v>0</v>
      </c>
      <c r="F65" s="63">
        <f t="shared" si="3"/>
        <v>20760</v>
      </c>
      <c r="G65" s="63">
        <v>20760</v>
      </c>
      <c r="H65" s="63">
        <v>0</v>
      </c>
    </row>
    <row r="66" spans="1:8" ht="21.75" customHeight="1">
      <c r="A66" s="295"/>
      <c r="B66" s="10"/>
      <c r="C66" s="10">
        <v>4110</v>
      </c>
      <c r="D66" s="9" t="s">
        <v>252</v>
      </c>
      <c r="E66" s="63">
        <v>0</v>
      </c>
      <c r="F66" s="63">
        <f t="shared" si="3"/>
        <v>39600</v>
      </c>
      <c r="G66" s="63">
        <v>39600</v>
      </c>
      <c r="H66" s="63">
        <v>0</v>
      </c>
    </row>
    <row r="67" spans="1:8" ht="21.75" customHeight="1">
      <c r="A67" s="295"/>
      <c r="B67" s="10"/>
      <c r="C67" s="10">
        <v>4120</v>
      </c>
      <c r="D67" s="9" t="s">
        <v>12</v>
      </c>
      <c r="E67" s="63">
        <v>0</v>
      </c>
      <c r="F67" s="63">
        <f t="shared" si="3"/>
        <v>7400</v>
      </c>
      <c r="G67" s="63">
        <v>7400</v>
      </c>
      <c r="H67" s="63">
        <v>0</v>
      </c>
    </row>
    <row r="68" spans="1:8" ht="21.75" customHeight="1">
      <c r="A68" s="295"/>
      <c r="B68" s="10"/>
      <c r="C68" s="10">
        <v>4170</v>
      </c>
      <c r="D68" s="9" t="s">
        <v>311</v>
      </c>
      <c r="E68" s="63">
        <v>0</v>
      </c>
      <c r="F68" s="63">
        <f t="shared" si="3"/>
        <v>3000</v>
      </c>
      <c r="G68" s="63">
        <v>3000</v>
      </c>
      <c r="H68" s="63">
        <v>0</v>
      </c>
    </row>
    <row r="69" spans="1:8" ht="21.75" customHeight="1">
      <c r="A69" s="295"/>
      <c r="B69" s="10"/>
      <c r="C69" s="10">
        <v>4210</v>
      </c>
      <c r="D69" s="9" t="s">
        <v>218</v>
      </c>
      <c r="E69" s="63">
        <v>0</v>
      </c>
      <c r="F69" s="63">
        <f t="shared" si="3"/>
        <v>14000</v>
      </c>
      <c r="G69" s="63">
        <v>14000</v>
      </c>
      <c r="H69" s="63">
        <v>0</v>
      </c>
    </row>
    <row r="70" spans="1:8" ht="21.75" customHeight="1">
      <c r="A70" s="295"/>
      <c r="B70" s="10"/>
      <c r="C70" s="10">
        <v>4220</v>
      </c>
      <c r="D70" s="9" t="s">
        <v>76</v>
      </c>
      <c r="E70" s="63">
        <v>0</v>
      </c>
      <c r="F70" s="63">
        <f t="shared" si="3"/>
        <v>120000</v>
      </c>
      <c r="G70" s="63">
        <v>120000</v>
      </c>
      <c r="H70" s="63">
        <v>0</v>
      </c>
    </row>
    <row r="71" spans="1:8" ht="21.75" customHeight="1">
      <c r="A71" s="295"/>
      <c r="B71" s="10"/>
      <c r="C71" s="10">
        <v>4260</v>
      </c>
      <c r="D71" s="9" t="s">
        <v>213</v>
      </c>
      <c r="E71" s="63">
        <v>0</v>
      </c>
      <c r="F71" s="63">
        <f t="shared" si="3"/>
        <v>120000</v>
      </c>
      <c r="G71" s="63">
        <v>120000</v>
      </c>
      <c r="H71" s="63">
        <v>0</v>
      </c>
    </row>
    <row r="72" spans="1:8" ht="21.75" customHeight="1">
      <c r="A72" s="295"/>
      <c r="B72" s="10"/>
      <c r="C72" s="10">
        <v>4270</v>
      </c>
      <c r="D72" s="9" t="s">
        <v>219</v>
      </c>
      <c r="E72" s="63">
        <v>0</v>
      </c>
      <c r="F72" s="63">
        <f t="shared" si="3"/>
        <v>5000</v>
      </c>
      <c r="G72" s="63">
        <v>5000</v>
      </c>
      <c r="H72" s="63">
        <v>0</v>
      </c>
    </row>
    <row r="73" spans="1:8" ht="21.75" customHeight="1">
      <c r="A73" s="295"/>
      <c r="B73" s="10"/>
      <c r="C73" s="10">
        <v>4280</v>
      </c>
      <c r="D73" s="9" t="s">
        <v>214</v>
      </c>
      <c r="E73" s="63">
        <v>0</v>
      </c>
      <c r="F73" s="63">
        <f t="shared" si="3"/>
        <v>500</v>
      </c>
      <c r="G73" s="63">
        <v>500</v>
      </c>
      <c r="H73" s="63">
        <v>0</v>
      </c>
    </row>
    <row r="74" spans="1:8" ht="21.75" customHeight="1">
      <c r="A74" s="295"/>
      <c r="B74" s="10"/>
      <c r="C74" s="10">
        <v>4300</v>
      </c>
      <c r="D74" s="9" t="s">
        <v>206</v>
      </c>
      <c r="E74" s="63">
        <v>0</v>
      </c>
      <c r="F74" s="63">
        <f t="shared" si="3"/>
        <v>25000</v>
      </c>
      <c r="G74" s="63">
        <v>25000</v>
      </c>
      <c r="H74" s="63">
        <v>0</v>
      </c>
    </row>
    <row r="75" spans="1:8" ht="21.75" customHeight="1">
      <c r="A75" s="295"/>
      <c r="B75" s="10"/>
      <c r="C75" s="10">
        <v>4350</v>
      </c>
      <c r="D75" s="9" t="s">
        <v>312</v>
      </c>
      <c r="E75" s="63">
        <v>0</v>
      </c>
      <c r="F75" s="63">
        <f t="shared" si="3"/>
        <v>1300</v>
      </c>
      <c r="G75" s="63">
        <v>1300</v>
      </c>
      <c r="H75" s="63">
        <v>0</v>
      </c>
    </row>
    <row r="76" spans="1:8" ht="29.25" customHeight="1">
      <c r="A76" s="295"/>
      <c r="B76" s="10"/>
      <c r="C76" s="10">
        <v>4370</v>
      </c>
      <c r="D76" s="291" t="s">
        <v>624</v>
      </c>
      <c r="E76" s="63">
        <v>0</v>
      </c>
      <c r="F76" s="63">
        <f t="shared" si="3"/>
        <v>1500</v>
      </c>
      <c r="G76" s="63">
        <v>1500</v>
      </c>
      <c r="H76" s="63">
        <v>0</v>
      </c>
    </row>
    <row r="77" spans="1:8" ht="21.75" customHeight="1">
      <c r="A77" s="295"/>
      <c r="B77" s="10"/>
      <c r="C77" s="10">
        <v>4410</v>
      </c>
      <c r="D77" s="426" t="s">
        <v>215</v>
      </c>
      <c r="E77" s="63">
        <v>0</v>
      </c>
      <c r="F77" s="63">
        <f t="shared" si="3"/>
        <v>200</v>
      </c>
      <c r="G77" s="63">
        <v>200</v>
      </c>
      <c r="H77" s="63">
        <v>0</v>
      </c>
    </row>
    <row r="78" spans="1:8" ht="21.75" customHeight="1">
      <c r="A78" s="295"/>
      <c r="B78" s="10"/>
      <c r="C78" s="10">
        <v>4430</v>
      </c>
      <c r="D78" s="9" t="s">
        <v>207</v>
      </c>
      <c r="E78" s="63">
        <v>0</v>
      </c>
      <c r="F78" s="63">
        <f t="shared" si="3"/>
        <v>3000</v>
      </c>
      <c r="G78" s="63">
        <v>3000</v>
      </c>
      <c r="H78" s="63">
        <v>0</v>
      </c>
    </row>
    <row r="79" spans="1:8" ht="27" customHeight="1">
      <c r="A79" s="295"/>
      <c r="B79" s="10"/>
      <c r="C79" s="10">
        <v>4440</v>
      </c>
      <c r="D79" s="9" t="s">
        <v>262</v>
      </c>
      <c r="E79" s="63">
        <v>0</v>
      </c>
      <c r="F79" s="63">
        <f t="shared" si="3"/>
        <v>16100</v>
      </c>
      <c r="G79" s="63">
        <v>16100</v>
      </c>
      <c r="H79" s="63">
        <v>0</v>
      </c>
    </row>
    <row r="80" spans="1:8" ht="24" customHeight="1">
      <c r="A80" s="846" t="s">
        <v>127</v>
      </c>
      <c r="B80" s="846"/>
      <c r="C80" s="846"/>
      <c r="D80" s="859"/>
      <c r="E80" s="294">
        <f>SUM(E8,E55,E58)</f>
        <v>216300</v>
      </c>
      <c r="F80" s="294">
        <f>SUM(F8,F55,F58)</f>
        <v>6656104</v>
      </c>
      <c r="G80" s="294">
        <f>SUM(G8,G55,G58)</f>
        <v>6654980</v>
      </c>
      <c r="H80" s="294">
        <f>SUM(H8,H55,H58)</f>
        <v>1124</v>
      </c>
    </row>
    <row r="82" spans="1:8" ht="12.75">
      <c r="A82" s="474"/>
      <c r="B82" s="474"/>
      <c r="C82" s="862" t="s">
        <v>202</v>
      </c>
      <c r="D82" s="863"/>
      <c r="E82" s="360">
        <f>E15</f>
        <v>3000</v>
      </c>
      <c r="F82" s="360">
        <v>0</v>
      </c>
      <c r="G82" s="360">
        <v>0</v>
      </c>
      <c r="H82" s="360">
        <v>0</v>
      </c>
    </row>
    <row r="83" spans="1:8" ht="12.75">
      <c r="A83" s="474"/>
      <c r="B83" s="474"/>
      <c r="C83" s="862" t="s">
        <v>303</v>
      </c>
      <c r="D83" s="863"/>
      <c r="E83" s="360">
        <f>E16+E60</f>
        <v>86500</v>
      </c>
      <c r="F83" s="360">
        <v>0</v>
      </c>
      <c r="G83" s="360">
        <v>0</v>
      </c>
      <c r="H83" s="360">
        <v>0</v>
      </c>
    </row>
    <row r="84" spans="1:8" ht="12.75">
      <c r="A84" s="474"/>
      <c r="B84" s="474"/>
      <c r="C84" s="862" t="s">
        <v>210</v>
      </c>
      <c r="D84" s="863"/>
      <c r="E84" s="360">
        <f>E61</f>
        <v>120000</v>
      </c>
      <c r="F84" s="360">
        <v>0</v>
      </c>
      <c r="G84" s="360">
        <v>0</v>
      </c>
      <c r="H84" s="360">
        <v>0</v>
      </c>
    </row>
    <row r="85" spans="1:8" ht="12.75">
      <c r="A85" s="474"/>
      <c r="B85" s="474"/>
      <c r="C85" s="862" t="s">
        <v>204</v>
      </c>
      <c r="D85" s="863"/>
      <c r="E85" s="360">
        <f>E17+E62</f>
        <v>4800</v>
      </c>
      <c r="F85" s="360">
        <v>0</v>
      </c>
      <c r="G85" s="360">
        <v>0</v>
      </c>
      <c r="H85" s="360">
        <v>0</v>
      </c>
    </row>
    <row r="86" spans="1:8" ht="12.75">
      <c r="A86" s="474"/>
      <c r="B86" s="474"/>
      <c r="C86" s="862" t="s">
        <v>305</v>
      </c>
      <c r="D86" s="863"/>
      <c r="E86" s="360">
        <f>E18</f>
        <v>2000</v>
      </c>
      <c r="F86" s="360">
        <v>0</v>
      </c>
      <c r="G86" s="360">
        <v>0</v>
      </c>
      <c r="H86" s="360">
        <v>0</v>
      </c>
    </row>
    <row r="87" spans="1:8" ht="12.75">
      <c r="A87" s="434"/>
      <c r="B87" s="434"/>
      <c r="C87" s="864" t="s">
        <v>248</v>
      </c>
      <c r="D87" s="865"/>
      <c r="E87" s="360">
        <v>0</v>
      </c>
      <c r="F87" s="360">
        <f>F19+F63+F38</f>
        <v>24800</v>
      </c>
      <c r="G87" s="360">
        <f>G19+G63+G38</f>
        <v>24800</v>
      </c>
      <c r="H87" s="360">
        <v>0</v>
      </c>
    </row>
    <row r="88" spans="1:8" ht="12.75">
      <c r="A88" s="434"/>
      <c r="B88" s="434"/>
      <c r="C88" s="866">
        <v>4010</v>
      </c>
      <c r="D88" s="867"/>
      <c r="E88" s="360">
        <v>0</v>
      </c>
      <c r="F88" s="360">
        <f>F20+F39+F64</f>
        <v>4250000</v>
      </c>
      <c r="G88" s="360">
        <f>G20+G39+G64</f>
        <v>4250000</v>
      </c>
      <c r="H88" s="360">
        <f>H20+H39+H64</f>
        <v>0</v>
      </c>
    </row>
    <row r="89" spans="1:8" ht="12.75">
      <c r="A89" s="434"/>
      <c r="B89" s="434"/>
      <c r="C89" s="866">
        <v>4040</v>
      </c>
      <c r="D89" s="867"/>
      <c r="E89" s="360">
        <v>0</v>
      </c>
      <c r="F89" s="360">
        <f>F10+F21+F40+F65</f>
        <v>349780</v>
      </c>
      <c r="G89" s="360">
        <f>G10+G21+G40+G65</f>
        <v>349780</v>
      </c>
      <c r="H89" s="360">
        <f>H10+H21+H40+H65</f>
        <v>0</v>
      </c>
    </row>
    <row r="90" spans="1:8" ht="12.75">
      <c r="A90" s="434"/>
      <c r="B90" s="434"/>
      <c r="C90" s="866">
        <v>4110</v>
      </c>
      <c r="D90" s="867"/>
      <c r="E90" s="360">
        <v>0</v>
      </c>
      <c r="F90" s="360">
        <f>F11+F22+F41+F66</f>
        <v>634000</v>
      </c>
      <c r="G90" s="360">
        <f>G11+G22+G41+G66</f>
        <v>634000</v>
      </c>
      <c r="H90" s="360">
        <v>0</v>
      </c>
    </row>
    <row r="91" spans="1:8" ht="12.75">
      <c r="A91" s="434"/>
      <c r="B91" s="434"/>
      <c r="C91" s="866">
        <v>4120</v>
      </c>
      <c r="D91" s="867"/>
      <c r="E91" s="360">
        <v>0</v>
      </c>
      <c r="F91" s="360">
        <f>F12+F23+F42+F67</f>
        <v>112800</v>
      </c>
      <c r="G91" s="360">
        <f>G12+G23+G42+G67</f>
        <v>112800</v>
      </c>
      <c r="H91" s="360">
        <v>0</v>
      </c>
    </row>
    <row r="92" spans="1:8" ht="12.75">
      <c r="A92" s="434"/>
      <c r="B92" s="434"/>
      <c r="C92" s="866">
        <v>4130</v>
      </c>
      <c r="D92" s="867"/>
      <c r="E92" s="360">
        <v>0</v>
      </c>
      <c r="F92" s="360">
        <f>F57</f>
        <v>1124</v>
      </c>
      <c r="G92" s="360">
        <f>G57</f>
        <v>0</v>
      </c>
      <c r="H92" s="360">
        <f>H57</f>
        <v>1124</v>
      </c>
    </row>
    <row r="93" spans="1:8" ht="12.75">
      <c r="A93" s="434"/>
      <c r="B93" s="434"/>
      <c r="C93" s="866">
        <v>4170</v>
      </c>
      <c r="D93" s="867"/>
      <c r="E93" s="360">
        <v>0</v>
      </c>
      <c r="F93" s="360">
        <f>F24+F68</f>
        <v>13000</v>
      </c>
      <c r="G93" s="360">
        <f>G24+G68</f>
        <v>13000</v>
      </c>
      <c r="H93" s="360">
        <v>0</v>
      </c>
    </row>
    <row r="94" spans="1:8" ht="12.75">
      <c r="A94" s="434"/>
      <c r="B94" s="434"/>
      <c r="C94" s="866">
        <v>4210</v>
      </c>
      <c r="D94" s="867"/>
      <c r="E94" s="360">
        <v>0</v>
      </c>
      <c r="F94" s="360">
        <f>F25+F43+F69</f>
        <v>320000</v>
      </c>
      <c r="G94" s="360">
        <f>G25+G43+G69</f>
        <v>320000</v>
      </c>
      <c r="H94" s="360">
        <v>0</v>
      </c>
    </row>
    <row r="95" spans="1:8" ht="12.75">
      <c r="A95" s="434"/>
      <c r="B95" s="434"/>
      <c r="C95" s="866">
        <v>4220</v>
      </c>
      <c r="D95" s="867"/>
      <c r="E95" s="360">
        <v>0</v>
      </c>
      <c r="F95" s="360">
        <f>F70</f>
        <v>120000</v>
      </c>
      <c r="G95" s="360">
        <f>G70</f>
        <v>120000</v>
      </c>
      <c r="H95" s="360">
        <v>0</v>
      </c>
    </row>
    <row r="96" spans="1:8" ht="12.75">
      <c r="A96" s="434"/>
      <c r="B96" s="434"/>
      <c r="C96" s="866">
        <v>4240</v>
      </c>
      <c r="D96" s="867"/>
      <c r="E96" s="360">
        <v>0</v>
      </c>
      <c r="F96" s="360">
        <f>F26+F44</f>
        <v>19500</v>
      </c>
      <c r="G96" s="360">
        <f>G26+G44</f>
        <v>19500</v>
      </c>
      <c r="H96" s="360">
        <v>0</v>
      </c>
    </row>
    <row r="97" spans="1:8" ht="12.75">
      <c r="A97" s="434"/>
      <c r="B97" s="434"/>
      <c r="C97" s="866">
        <v>4260</v>
      </c>
      <c r="D97" s="867"/>
      <c r="E97" s="360">
        <v>0</v>
      </c>
      <c r="F97" s="360">
        <f>F27+F71+F45</f>
        <v>224000</v>
      </c>
      <c r="G97" s="360">
        <f>G27+G71+G45</f>
        <v>224000</v>
      </c>
      <c r="H97" s="360">
        <v>0</v>
      </c>
    </row>
    <row r="98" spans="1:8" ht="12.75">
      <c r="A98" s="434"/>
      <c r="B98" s="434"/>
      <c r="C98" s="866">
        <v>4270</v>
      </c>
      <c r="D98" s="867"/>
      <c r="E98" s="360">
        <v>0</v>
      </c>
      <c r="F98" s="360">
        <f>F28+F72</f>
        <v>25000</v>
      </c>
      <c r="G98" s="360">
        <f>G28+G72</f>
        <v>25000</v>
      </c>
      <c r="H98" s="360">
        <v>0</v>
      </c>
    </row>
    <row r="99" spans="1:8" ht="12.75">
      <c r="A99" s="434"/>
      <c r="B99" s="434"/>
      <c r="C99" s="866">
        <v>4280</v>
      </c>
      <c r="D99" s="867"/>
      <c r="E99" s="360">
        <v>0</v>
      </c>
      <c r="F99" s="360">
        <f aca="true" t="shared" si="4" ref="F99:G101">F29+F73+F46</f>
        <v>7500</v>
      </c>
      <c r="G99" s="360">
        <f t="shared" si="4"/>
        <v>7500</v>
      </c>
      <c r="H99" s="360">
        <v>0</v>
      </c>
    </row>
    <row r="100" spans="1:11" ht="12.75">
      <c r="A100" s="434"/>
      <c r="B100" s="434"/>
      <c r="C100" s="866">
        <v>4300</v>
      </c>
      <c r="D100" s="867"/>
      <c r="E100" s="360">
        <v>0</v>
      </c>
      <c r="F100" s="360">
        <f t="shared" si="4"/>
        <v>116000</v>
      </c>
      <c r="G100" s="360">
        <f t="shared" si="4"/>
        <v>116000</v>
      </c>
      <c r="H100" s="360">
        <v>0</v>
      </c>
      <c r="K100" t="s">
        <v>208</v>
      </c>
    </row>
    <row r="101" spans="1:8" ht="12.75">
      <c r="A101" s="434"/>
      <c r="B101" s="434"/>
      <c r="C101" s="866">
        <v>4350</v>
      </c>
      <c r="D101" s="867"/>
      <c r="E101" s="360">
        <v>0</v>
      </c>
      <c r="F101" s="360">
        <f t="shared" si="4"/>
        <v>21900</v>
      </c>
      <c r="G101" s="360">
        <f t="shared" si="4"/>
        <v>21900</v>
      </c>
      <c r="H101" s="360">
        <f>H31+H75</f>
        <v>0</v>
      </c>
    </row>
    <row r="102" spans="1:8" ht="12.75">
      <c r="A102" s="434"/>
      <c r="B102" s="434"/>
      <c r="C102" s="866">
        <v>4360</v>
      </c>
      <c r="D102" s="867"/>
      <c r="E102" s="360">
        <v>0</v>
      </c>
      <c r="F102" s="360">
        <v>0</v>
      </c>
      <c r="G102" s="360">
        <v>0</v>
      </c>
      <c r="H102" s="360">
        <v>0</v>
      </c>
    </row>
    <row r="103" spans="1:8" ht="12.75">
      <c r="A103" s="434"/>
      <c r="B103" s="434"/>
      <c r="C103" s="866">
        <v>4370</v>
      </c>
      <c r="D103" s="867"/>
      <c r="E103" s="360">
        <v>0</v>
      </c>
      <c r="F103" s="360">
        <f>F32+F76+F49</f>
        <v>26500</v>
      </c>
      <c r="G103" s="360">
        <f>G32+G76+G49</f>
        <v>26500</v>
      </c>
      <c r="H103" s="360">
        <v>0</v>
      </c>
    </row>
    <row r="104" spans="1:8" ht="12.75">
      <c r="A104" s="434"/>
      <c r="B104" s="434"/>
      <c r="C104" s="866">
        <v>4390</v>
      </c>
      <c r="D104" s="867"/>
      <c r="E104" s="360">
        <v>0</v>
      </c>
      <c r="F104" s="360">
        <v>0</v>
      </c>
      <c r="G104" s="360">
        <v>0</v>
      </c>
      <c r="H104" s="360">
        <v>0</v>
      </c>
    </row>
    <row r="105" spans="1:8" ht="12.75">
      <c r="A105" s="434"/>
      <c r="B105" s="434"/>
      <c r="C105" s="866">
        <v>4410</v>
      </c>
      <c r="D105" s="867"/>
      <c r="E105" s="360">
        <v>0</v>
      </c>
      <c r="F105" s="360">
        <f>F33+F50+F77</f>
        <v>20700</v>
      </c>
      <c r="G105" s="360">
        <f>G33+G50+G77</f>
        <v>20700</v>
      </c>
      <c r="H105" s="360">
        <f>H33</f>
        <v>0</v>
      </c>
    </row>
    <row r="106" spans="1:8" ht="12.75">
      <c r="A106" s="434"/>
      <c r="B106" s="434"/>
      <c r="C106" s="866">
        <v>4420</v>
      </c>
      <c r="D106" s="867"/>
      <c r="E106" s="360">
        <v>0</v>
      </c>
      <c r="F106" s="360">
        <v>0</v>
      </c>
      <c r="G106" s="360">
        <v>0</v>
      </c>
      <c r="H106" s="360">
        <v>0</v>
      </c>
    </row>
    <row r="107" spans="1:8" ht="12.75">
      <c r="A107" s="434"/>
      <c r="B107" s="434"/>
      <c r="C107" s="866">
        <v>4430</v>
      </c>
      <c r="D107" s="867"/>
      <c r="E107" s="360">
        <v>0</v>
      </c>
      <c r="F107" s="360">
        <f>F34+F78+F51</f>
        <v>21300</v>
      </c>
      <c r="G107" s="360">
        <f>G34+G78+G51</f>
        <v>21300</v>
      </c>
      <c r="H107" s="360">
        <v>0</v>
      </c>
    </row>
    <row r="108" spans="1:8" ht="12.75">
      <c r="A108" s="434"/>
      <c r="B108" s="434"/>
      <c r="C108" s="866">
        <v>4440</v>
      </c>
      <c r="D108" s="867"/>
      <c r="E108" s="360">
        <v>0</v>
      </c>
      <c r="F108" s="360">
        <f>F13+F35+F52+F54+F79</f>
        <v>343200</v>
      </c>
      <c r="G108" s="360">
        <f>G13+G35+G52+G54+G79</f>
        <v>343200</v>
      </c>
      <c r="H108" s="360">
        <v>0</v>
      </c>
    </row>
    <row r="109" spans="1:8" ht="12.75">
      <c r="A109" s="434"/>
      <c r="B109" s="434"/>
      <c r="C109" s="854">
        <v>4580</v>
      </c>
      <c r="D109" s="854"/>
      <c r="E109" s="360">
        <v>0</v>
      </c>
      <c r="F109" s="360">
        <v>0</v>
      </c>
      <c r="G109" s="360">
        <v>0</v>
      </c>
      <c r="H109" s="360">
        <v>0</v>
      </c>
    </row>
    <row r="110" spans="1:8" ht="12.75">
      <c r="A110" s="434"/>
      <c r="B110" s="434"/>
      <c r="C110" s="854">
        <v>4700</v>
      </c>
      <c r="D110" s="854"/>
      <c r="E110" s="360">
        <v>0</v>
      </c>
      <c r="F110" s="360">
        <f>F36</f>
        <v>5000</v>
      </c>
      <c r="G110" s="360">
        <f>G36</f>
        <v>5000</v>
      </c>
      <c r="H110" s="360">
        <f>H36</f>
        <v>0</v>
      </c>
    </row>
    <row r="111" spans="1:8" ht="18" customHeight="1">
      <c r="A111" s="362"/>
      <c r="B111" s="362"/>
      <c r="C111" s="856" t="s">
        <v>413</v>
      </c>
      <c r="D111" s="856"/>
      <c r="E111" s="475">
        <f>E82+E83+E84+E85+E86</f>
        <v>216300</v>
      </c>
      <c r="F111" s="475">
        <f>SUM(F83:F110)</f>
        <v>6656104</v>
      </c>
      <c r="G111" s="475">
        <f>SUM(G83:G110)</f>
        <v>6654980</v>
      </c>
      <c r="H111" s="475">
        <f>SUM(H83:H110)</f>
        <v>1124</v>
      </c>
    </row>
    <row r="112" spans="5:8" ht="12.75">
      <c r="E112" s="110">
        <f>E111-E80</f>
        <v>0</v>
      </c>
      <c r="F112" s="110">
        <f>F111-F80</f>
        <v>0</v>
      </c>
      <c r="G112" s="110">
        <f>G111-G80</f>
        <v>0</v>
      </c>
      <c r="H112" s="110">
        <f>H111-H80</f>
        <v>0</v>
      </c>
    </row>
  </sheetData>
  <sheetProtection/>
  <mergeCells count="42">
    <mergeCell ref="C93:D93"/>
    <mergeCell ref="C94:D94"/>
    <mergeCell ref="C95:D95"/>
    <mergeCell ref="C111:D111"/>
    <mergeCell ref="C97:D97"/>
    <mergeCell ref="C98:D98"/>
    <mergeCell ref="C99:D99"/>
    <mergeCell ref="C100:D100"/>
    <mergeCell ref="C107:D107"/>
    <mergeCell ref="C87:D87"/>
    <mergeCell ref="C91:D91"/>
    <mergeCell ref="C89:D89"/>
    <mergeCell ref="C90:D90"/>
    <mergeCell ref="C88:D88"/>
    <mergeCell ref="C92:D92"/>
    <mergeCell ref="A1:H1"/>
    <mergeCell ref="A6:A7"/>
    <mergeCell ref="E6:E7"/>
    <mergeCell ref="A2:I2"/>
    <mergeCell ref="A3:H3"/>
    <mergeCell ref="A4:H4"/>
    <mergeCell ref="B6:B7"/>
    <mergeCell ref="A80:D80"/>
    <mergeCell ref="G6:H6"/>
    <mergeCell ref="F6:F7"/>
    <mergeCell ref="C6:C7"/>
    <mergeCell ref="D6:D7"/>
    <mergeCell ref="C96:D96"/>
    <mergeCell ref="C83:D83"/>
    <mergeCell ref="C84:D84"/>
    <mergeCell ref="C85:D85"/>
    <mergeCell ref="C86:D86"/>
    <mergeCell ref="C82:D82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>
    <oddHeader>&amp;RZałącznik Nr 14
do Uchwały Nr 124/11 Zarządu Powiatu 
w  Stargardzie Szczecińskim
z dnia 13 stycznia 2011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113"/>
  <sheetViews>
    <sheetView zoomScalePageLayoutView="0" workbookViewId="0" topLeftCell="A1">
      <pane xSplit="10" ySplit="6" topLeftCell="K68" activePane="bottomRight" state="frozen"/>
      <selection pane="topLeft" activeCell="A1" sqref="A1"/>
      <selection pane="topRight" activeCell="K1" sqref="K1"/>
      <selection pane="bottomLeft" activeCell="A13" sqref="A13"/>
      <selection pane="bottomRight" activeCell="D110" sqref="D109:D110"/>
    </sheetView>
  </sheetViews>
  <sheetFormatPr defaultColWidth="9.140625" defaultRowHeight="12.75"/>
  <cols>
    <col min="1" max="3" width="9.140625" style="2" customWidth="1"/>
    <col min="4" max="4" width="50.7109375" style="2" customWidth="1"/>
    <col min="5" max="8" width="18.7109375" style="3" customWidth="1"/>
  </cols>
  <sheetData>
    <row r="1" spans="1:8" ht="15">
      <c r="A1" s="860" t="s">
        <v>160</v>
      </c>
      <c r="B1" s="860"/>
      <c r="C1" s="860"/>
      <c r="D1" s="860"/>
      <c r="E1" s="860"/>
      <c r="F1" s="860"/>
      <c r="G1" s="860"/>
      <c r="H1" s="860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326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5.5" customHeight="1">
      <c r="A7" s="476">
        <v>801</v>
      </c>
      <c r="B7" s="476"/>
      <c r="C7" s="476"/>
      <c r="D7" s="477" t="s">
        <v>39</v>
      </c>
      <c r="E7" s="313">
        <f>E28+E48+E74</f>
        <v>69200</v>
      </c>
      <c r="F7" s="313">
        <f>F8+F28+F48+F74</f>
        <v>4218800</v>
      </c>
      <c r="G7" s="313">
        <f>G8+G28+G48+G74</f>
        <v>4218800</v>
      </c>
      <c r="H7" s="313">
        <f>H8+H28+H48+H74</f>
        <v>0</v>
      </c>
    </row>
    <row r="8" spans="1:8" ht="21.75" customHeight="1">
      <c r="A8" s="143"/>
      <c r="B8" s="515">
        <v>80110</v>
      </c>
      <c r="C8" s="515"/>
      <c r="D8" s="516" t="s">
        <v>396</v>
      </c>
      <c r="E8" s="517">
        <v>0</v>
      </c>
      <c r="F8" s="517">
        <f>SUM(F9:F27)</f>
        <v>175000</v>
      </c>
      <c r="G8" s="517">
        <f>SUM(G9:G27)</f>
        <v>175000</v>
      </c>
      <c r="H8" s="517">
        <f>SUM(H9:H27)</f>
        <v>0</v>
      </c>
    </row>
    <row r="9" spans="1:8" ht="21.75" customHeight="1">
      <c r="A9" s="143"/>
      <c r="B9" s="11"/>
      <c r="C9" s="10">
        <v>3020</v>
      </c>
      <c r="D9" s="16" t="s">
        <v>309</v>
      </c>
      <c r="E9" s="63">
        <v>0</v>
      </c>
      <c r="F9" s="63">
        <f>G9+H9</f>
        <v>700</v>
      </c>
      <c r="G9" s="63">
        <v>700</v>
      </c>
      <c r="H9" s="63">
        <v>0</v>
      </c>
    </row>
    <row r="10" spans="1:8" ht="21.75" customHeight="1">
      <c r="A10" s="143"/>
      <c r="B10" s="11"/>
      <c r="C10" s="10">
        <v>4010</v>
      </c>
      <c r="D10" s="9" t="s">
        <v>212</v>
      </c>
      <c r="E10" s="63">
        <v>0</v>
      </c>
      <c r="F10" s="63">
        <f aca="true" t="shared" si="0" ref="F10:F27">G10+H10</f>
        <v>115000</v>
      </c>
      <c r="G10" s="63">
        <v>115000</v>
      </c>
      <c r="H10" s="63">
        <v>0</v>
      </c>
    </row>
    <row r="11" spans="1:8" ht="21.75" customHeight="1">
      <c r="A11" s="143"/>
      <c r="B11" s="11"/>
      <c r="C11" s="7" t="s">
        <v>250</v>
      </c>
      <c r="D11" s="9" t="s">
        <v>53</v>
      </c>
      <c r="E11" s="63">
        <v>0</v>
      </c>
      <c r="F11" s="63">
        <f t="shared" si="0"/>
        <v>8800</v>
      </c>
      <c r="G11" s="63">
        <v>8800</v>
      </c>
      <c r="H11" s="23">
        <v>0</v>
      </c>
    </row>
    <row r="12" spans="1:8" ht="21.75" customHeight="1">
      <c r="A12" s="143"/>
      <c r="B12" s="11"/>
      <c r="C12" s="7" t="s">
        <v>251</v>
      </c>
      <c r="D12" s="9" t="s">
        <v>252</v>
      </c>
      <c r="E12" s="63">
        <v>0</v>
      </c>
      <c r="F12" s="63">
        <f t="shared" si="0"/>
        <v>18300</v>
      </c>
      <c r="G12" s="63">
        <v>18300</v>
      </c>
      <c r="H12" s="23">
        <v>0</v>
      </c>
    </row>
    <row r="13" spans="1:8" ht="21.75" customHeight="1">
      <c r="A13" s="143"/>
      <c r="B13" s="11"/>
      <c r="C13" s="7" t="s">
        <v>253</v>
      </c>
      <c r="D13" s="9" t="s">
        <v>12</v>
      </c>
      <c r="E13" s="63">
        <v>0</v>
      </c>
      <c r="F13" s="63">
        <f t="shared" si="0"/>
        <v>3000</v>
      </c>
      <c r="G13" s="63">
        <v>3000</v>
      </c>
      <c r="H13" s="23">
        <v>0</v>
      </c>
    </row>
    <row r="14" spans="1:8" ht="21.75" customHeight="1">
      <c r="A14" s="143"/>
      <c r="B14" s="11"/>
      <c r="C14" s="7" t="s">
        <v>310</v>
      </c>
      <c r="D14" s="9" t="s">
        <v>311</v>
      </c>
      <c r="E14" s="63">
        <v>0</v>
      </c>
      <c r="F14" s="63">
        <f t="shared" si="0"/>
        <v>600</v>
      </c>
      <c r="G14" s="63">
        <v>600</v>
      </c>
      <c r="H14" s="23">
        <v>0</v>
      </c>
    </row>
    <row r="15" spans="1:8" ht="21.75" customHeight="1">
      <c r="A15" s="143"/>
      <c r="B15" s="11"/>
      <c r="C15" s="7" t="s">
        <v>254</v>
      </c>
      <c r="D15" s="9" t="s">
        <v>218</v>
      </c>
      <c r="E15" s="63">
        <v>0</v>
      </c>
      <c r="F15" s="63">
        <f t="shared" si="0"/>
        <v>4100</v>
      </c>
      <c r="G15" s="63">
        <v>4100</v>
      </c>
      <c r="H15" s="23">
        <v>0</v>
      </c>
    </row>
    <row r="16" spans="1:8" ht="21.75" customHeight="1">
      <c r="A16" s="143"/>
      <c r="B16" s="11"/>
      <c r="C16" s="7" t="s">
        <v>327</v>
      </c>
      <c r="D16" s="9" t="s">
        <v>42</v>
      </c>
      <c r="E16" s="63">
        <v>0</v>
      </c>
      <c r="F16" s="63">
        <f t="shared" si="0"/>
        <v>800</v>
      </c>
      <c r="G16" s="63">
        <v>800</v>
      </c>
      <c r="H16" s="23">
        <v>0</v>
      </c>
    </row>
    <row r="17" spans="1:8" ht="21.75" customHeight="1">
      <c r="A17" s="143"/>
      <c r="B17" s="11"/>
      <c r="C17" s="7" t="s">
        <v>255</v>
      </c>
      <c r="D17" s="9" t="s">
        <v>213</v>
      </c>
      <c r="E17" s="63">
        <v>0</v>
      </c>
      <c r="F17" s="63">
        <f t="shared" si="0"/>
        <v>11800</v>
      </c>
      <c r="G17" s="63">
        <v>11800</v>
      </c>
      <c r="H17" s="23">
        <v>0</v>
      </c>
    </row>
    <row r="18" spans="1:8" ht="21.75" customHeight="1">
      <c r="A18" s="143"/>
      <c r="B18" s="11"/>
      <c r="C18" s="7" t="s">
        <v>256</v>
      </c>
      <c r="D18" s="9" t="s">
        <v>219</v>
      </c>
      <c r="E18" s="63">
        <v>0</v>
      </c>
      <c r="F18" s="63">
        <f t="shared" si="0"/>
        <v>1300</v>
      </c>
      <c r="G18" s="63">
        <v>1300</v>
      </c>
      <c r="H18" s="23">
        <v>0</v>
      </c>
    </row>
    <row r="19" spans="1:8" ht="21.75" customHeight="1">
      <c r="A19" s="143"/>
      <c r="B19" s="11"/>
      <c r="C19" s="7" t="s">
        <v>257</v>
      </c>
      <c r="D19" s="9" t="s">
        <v>214</v>
      </c>
      <c r="E19" s="63">
        <v>0</v>
      </c>
      <c r="F19" s="63">
        <f t="shared" si="0"/>
        <v>200</v>
      </c>
      <c r="G19" s="63">
        <v>200</v>
      </c>
      <c r="H19" s="23">
        <v>0</v>
      </c>
    </row>
    <row r="20" spans="1:8" ht="21.75" customHeight="1">
      <c r="A20" s="143"/>
      <c r="B20" s="11"/>
      <c r="C20" s="7" t="s">
        <v>234</v>
      </c>
      <c r="D20" s="9" t="s">
        <v>206</v>
      </c>
      <c r="E20" s="63">
        <v>0</v>
      </c>
      <c r="F20" s="63">
        <f t="shared" si="0"/>
        <v>2000</v>
      </c>
      <c r="G20" s="63">
        <v>2000</v>
      </c>
      <c r="H20" s="23">
        <v>0</v>
      </c>
    </row>
    <row r="21" spans="1:8" ht="21.75" customHeight="1">
      <c r="A21" s="143"/>
      <c r="B21" s="11"/>
      <c r="C21" s="7" t="s">
        <v>258</v>
      </c>
      <c r="D21" s="9" t="s">
        <v>312</v>
      </c>
      <c r="E21" s="63">
        <v>0</v>
      </c>
      <c r="F21" s="63">
        <f t="shared" si="0"/>
        <v>100</v>
      </c>
      <c r="G21" s="63">
        <v>100</v>
      </c>
      <c r="H21" s="23">
        <v>0</v>
      </c>
    </row>
    <row r="22" spans="1:8" ht="31.5" customHeight="1">
      <c r="A22" s="143"/>
      <c r="B22" s="11"/>
      <c r="C22" s="7" t="s">
        <v>169</v>
      </c>
      <c r="D22" s="291" t="s">
        <v>511</v>
      </c>
      <c r="E22" s="63">
        <v>0</v>
      </c>
      <c r="F22" s="63">
        <f t="shared" si="0"/>
        <v>100</v>
      </c>
      <c r="G22" s="63">
        <v>100</v>
      </c>
      <c r="H22" s="23">
        <v>0</v>
      </c>
    </row>
    <row r="23" spans="1:8" ht="30" customHeight="1">
      <c r="A23" s="143"/>
      <c r="B23" s="11"/>
      <c r="C23" s="7" t="s">
        <v>170</v>
      </c>
      <c r="D23" s="291" t="s">
        <v>624</v>
      </c>
      <c r="E23" s="63">
        <v>0</v>
      </c>
      <c r="F23" s="63">
        <f t="shared" si="0"/>
        <v>500</v>
      </c>
      <c r="G23" s="63">
        <v>500</v>
      </c>
      <c r="H23" s="23">
        <v>0</v>
      </c>
    </row>
    <row r="24" spans="1:8" ht="21.75" customHeight="1">
      <c r="A24" s="143"/>
      <c r="B24" s="11"/>
      <c r="C24" s="7" t="s">
        <v>259</v>
      </c>
      <c r="D24" s="9" t="s">
        <v>215</v>
      </c>
      <c r="E24" s="63">
        <v>0</v>
      </c>
      <c r="F24" s="63">
        <f t="shared" si="0"/>
        <v>500</v>
      </c>
      <c r="G24" s="63">
        <v>500</v>
      </c>
      <c r="H24" s="23">
        <v>0</v>
      </c>
    </row>
    <row r="25" spans="1:8" ht="21.75" customHeight="1">
      <c r="A25" s="143"/>
      <c r="B25" s="11"/>
      <c r="C25" s="7" t="s">
        <v>260</v>
      </c>
      <c r="D25" s="9" t="s">
        <v>207</v>
      </c>
      <c r="E25" s="63">
        <v>0</v>
      </c>
      <c r="F25" s="63">
        <f t="shared" si="0"/>
        <v>300</v>
      </c>
      <c r="G25" s="63">
        <v>300</v>
      </c>
      <c r="H25" s="23">
        <v>0</v>
      </c>
    </row>
    <row r="26" spans="1:8" ht="21.75" customHeight="1">
      <c r="A26" s="143"/>
      <c r="B26" s="11"/>
      <c r="C26" s="7" t="s">
        <v>261</v>
      </c>
      <c r="D26" s="9" t="s">
        <v>262</v>
      </c>
      <c r="E26" s="63">
        <v>0</v>
      </c>
      <c r="F26" s="63">
        <f t="shared" si="0"/>
        <v>6600</v>
      </c>
      <c r="G26" s="63">
        <v>6600</v>
      </c>
      <c r="H26" s="23">
        <v>0</v>
      </c>
    </row>
    <row r="27" spans="1:8" ht="32.25" customHeight="1">
      <c r="A27" s="143"/>
      <c r="B27" s="11"/>
      <c r="C27" s="7" t="s">
        <v>171</v>
      </c>
      <c r="D27" s="9" t="s">
        <v>172</v>
      </c>
      <c r="E27" s="63">
        <v>0</v>
      </c>
      <c r="F27" s="63">
        <f t="shared" si="0"/>
        <v>300</v>
      </c>
      <c r="G27" s="63">
        <v>300</v>
      </c>
      <c r="H27" s="23">
        <v>0</v>
      </c>
    </row>
    <row r="28" spans="1:8" ht="21.75" customHeight="1">
      <c r="A28" s="143"/>
      <c r="B28" s="515">
        <v>80120</v>
      </c>
      <c r="C28" s="515"/>
      <c r="D28" s="516" t="s">
        <v>46</v>
      </c>
      <c r="E28" s="517">
        <f>SUM(E29:E47)</f>
        <v>0</v>
      </c>
      <c r="F28" s="517">
        <f>F29+F30+F31+F32+F33+F34+F35+F36+F37+F38+F39+F40+F41+F42+F43+F44+F45+F46+F47</f>
        <v>194000</v>
      </c>
      <c r="G28" s="517">
        <f>G29+G30+G31+G32+G33+G34+G35+G36+G37+G38+G39+G40+G41+G42+G43+G44+G45+G46+G47</f>
        <v>194000</v>
      </c>
      <c r="H28" s="517">
        <f>H29+H30+H31+H32+H33+H34+H35+H36+H37+H38+H39+H40+H41+H42+H43+H44+H45+H46+H47</f>
        <v>0</v>
      </c>
    </row>
    <row r="29" spans="1:8" ht="21.75" customHeight="1">
      <c r="A29" s="143"/>
      <c r="B29" s="11"/>
      <c r="C29" s="10">
        <v>3020</v>
      </c>
      <c r="D29" s="16" t="s">
        <v>309</v>
      </c>
      <c r="E29" s="63">
        <v>0</v>
      </c>
      <c r="F29" s="63">
        <f>G29+H29</f>
        <v>1200</v>
      </c>
      <c r="G29" s="63">
        <v>1200</v>
      </c>
      <c r="H29" s="63">
        <v>0</v>
      </c>
    </row>
    <row r="30" spans="1:8" ht="21.75" customHeight="1">
      <c r="A30" s="143"/>
      <c r="B30" s="11"/>
      <c r="C30" s="10">
        <v>4010</v>
      </c>
      <c r="D30" s="9" t="s">
        <v>212</v>
      </c>
      <c r="E30" s="63">
        <v>0</v>
      </c>
      <c r="F30" s="63">
        <f aca="true" t="shared" si="1" ref="F30:F47">G30+H30</f>
        <v>105000</v>
      </c>
      <c r="G30" s="63">
        <v>105000</v>
      </c>
      <c r="H30" s="63">
        <v>0</v>
      </c>
    </row>
    <row r="31" spans="1:8" ht="21.75" customHeight="1">
      <c r="A31" s="143"/>
      <c r="B31" s="11"/>
      <c r="C31" s="7" t="s">
        <v>250</v>
      </c>
      <c r="D31" s="9" t="s">
        <v>53</v>
      </c>
      <c r="E31" s="63">
        <v>0</v>
      </c>
      <c r="F31" s="63">
        <f t="shared" si="1"/>
        <v>8800</v>
      </c>
      <c r="G31" s="63">
        <v>8800</v>
      </c>
      <c r="H31" s="23">
        <v>0</v>
      </c>
    </row>
    <row r="32" spans="1:8" ht="21.75" customHeight="1">
      <c r="A32" s="143"/>
      <c r="B32" s="11"/>
      <c r="C32" s="7" t="s">
        <v>251</v>
      </c>
      <c r="D32" s="9" t="s">
        <v>252</v>
      </c>
      <c r="E32" s="63">
        <v>0</v>
      </c>
      <c r="F32" s="63">
        <f t="shared" si="1"/>
        <v>16300</v>
      </c>
      <c r="G32" s="63">
        <v>16300</v>
      </c>
      <c r="H32" s="23">
        <v>0</v>
      </c>
    </row>
    <row r="33" spans="1:8" ht="21.75" customHeight="1">
      <c r="A33" s="143"/>
      <c r="B33" s="11"/>
      <c r="C33" s="7" t="s">
        <v>253</v>
      </c>
      <c r="D33" s="9" t="s">
        <v>12</v>
      </c>
      <c r="E33" s="63">
        <v>0</v>
      </c>
      <c r="F33" s="63">
        <f t="shared" si="1"/>
        <v>2700</v>
      </c>
      <c r="G33" s="63">
        <v>2700</v>
      </c>
      <c r="H33" s="23">
        <v>0</v>
      </c>
    </row>
    <row r="34" spans="1:8" ht="21.75" customHeight="1">
      <c r="A34" s="143"/>
      <c r="B34" s="11"/>
      <c r="C34" s="7" t="s">
        <v>310</v>
      </c>
      <c r="D34" s="9" t="s">
        <v>311</v>
      </c>
      <c r="E34" s="63">
        <v>0</v>
      </c>
      <c r="F34" s="63">
        <f t="shared" si="1"/>
        <v>1700</v>
      </c>
      <c r="G34" s="63">
        <v>1700</v>
      </c>
      <c r="H34" s="23">
        <v>0</v>
      </c>
    </row>
    <row r="35" spans="1:8" ht="21.75" customHeight="1">
      <c r="A35" s="143"/>
      <c r="B35" s="11"/>
      <c r="C35" s="7" t="s">
        <v>254</v>
      </c>
      <c r="D35" s="9" t="s">
        <v>218</v>
      </c>
      <c r="E35" s="63">
        <v>0</v>
      </c>
      <c r="F35" s="63">
        <f t="shared" si="1"/>
        <v>10100</v>
      </c>
      <c r="G35" s="63">
        <v>10100</v>
      </c>
      <c r="H35" s="23">
        <v>0</v>
      </c>
    </row>
    <row r="36" spans="1:8" ht="21.75" customHeight="1">
      <c r="A36" s="143"/>
      <c r="B36" s="11"/>
      <c r="C36" s="7" t="s">
        <v>327</v>
      </c>
      <c r="D36" s="9" t="s">
        <v>42</v>
      </c>
      <c r="E36" s="63">
        <v>0</v>
      </c>
      <c r="F36" s="63">
        <f t="shared" si="1"/>
        <v>2100</v>
      </c>
      <c r="G36" s="63">
        <v>2100</v>
      </c>
      <c r="H36" s="23">
        <v>0</v>
      </c>
    </row>
    <row r="37" spans="1:8" ht="21.75" customHeight="1">
      <c r="A37" s="143"/>
      <c r="B37" s="11"/>
      <c r="C37" s="7" t="s">
        <v>255</v>
      </c>
      <c r="D37" s="9" t="s">
        <v>213</v>
      </c>
      <c r="E37" s="63">
        <v>0</v>
      </c>
      <c r="F37" s="63">
        <f t="shared" si="1"/>
        <v>27500</v>
      </c>
      <c r="G37" s="63">
        <v>27500</v>
      </c>
      <c r="H37" s="23">
        <v>0</v>
      </c>
    </row>
    <row r="38" spans="1:8" ht="21.75" customHeight="1">
      <c r="A38" s="143"/>
      <c r="B38" s="11"/>
      <c r="C38" s="7" t="s">
        <v>256</v>
      </c>
      <c r="D38" s="9" t="s">
        <v>219</v>
      </c>
      <c r="E38" s="63">
        <v>0</v>
      </c>
      <c r="F38" s="63">
        <f t="shared" si="1"/>
        <v>3100</v>
      </c>
      <c r="G38" s="63">
        <v>3100</v>
      </c>
      <c r="H38" s="23">
        <v>0</v>
      </c>
    </row>
    <row r="39" spans="1:8" ht="21.75" customHeight="1">
      <c r="A39" s="143"/>
      <c r="B39" s="11"/>
      <c r="C39" s="7" t="s">
        <v>257</v>
      </c>
      <c r="D39" s="9" t="s">
        <v>214</v>
      </c>
      <c r="E39" s="63">
        <v>0</v>
      </c>
      <c r="F39" s="63">
        <f t="shared" si="1"/>
        <v>400</v>
      </c>
      <c r="G39" s="63">
        <v>400</v>
      </c>
      <c r="H39" s="23">
        <v>0</v>
      </c>
    </row>
    <row r="40" spans="1:8" ht="21.75" customHeight="1">
      <c r="A40" s="143"/>
      <c r="B40" s="11"/>
      <c r="C40" s="7" t="s">
        <v>234</v>
      </c>
      <c r="D40" s="9" t="s">
        <v>206</v>
      </c>
      <c r="E40" s="63">
        <v>0</v>
      </c>
      <c r="F40" s="63">
        <f t="shared" si="1"/>
        <v>4300</v>
      </c>
      <c r="G40" s="63">
        <v>4300</v>
      </c>
      <c r="H40" s="23">
        <v>0</v>
      </c>
    </row>
    <row r="41" spans="1:8" ht="21.75" customHeight="1">
      <c r="A41" s="143"/>
      <c r="B41" s="11"/>
      <c r="C41" s="7" t="s">
        <v>258</v>
      </c>
      <c r="D41" s="9" t="s">
        <v>312</v>
      </c>
      <c r="E41" s="63">
        <v>0</v>
      </c>
      <c r="F41" s="63">
        <f t="shared" si="1"/>
        <v>200</v>
      </c>
      <c r="G41" s="63">
        <v>200</v>
      </c>
      <c r="H41" s="23">
        <v>0</v>
      </c>
    </row>
    <row r="42" spans="1:8" ht="25.5">
      <c r="A42" s="143"/>
      <c r="B42" s="11"/>
      <c r="C42" s="7" t="s">
        <v>169</v>
      </c>
      <c r="D42" s="9" t="s">
        <v>168</v>
      </c>
      <c r="E42" s="63">
        <v>0</v>
      </c>
      <c r="F42" s="63">
        <f t="shared" si="1"/>
        <v>200</v>
      </c>
      <c r="G42" s="63">
        <v>200</v>
      </c>
      <c r="H42" s="23">
        <v>0</v>
      </c>
    </row>
    <row r="43" spans="1:8" ht="25.5">
      <c r="A43" s="143"/>
      <c r="B43" s="11"/>
      <c r="C43" s="7" t="s">
        <v>170</v>
      </c>
      <c r="D43" s="9" t="s">
        <v>166</v>
      </c>
      <c r="E43" s="63">
        <v>0</v>
      </c>
      <c r="F43" s="63">
        <f t="shared" si="1"/>
        <v>1100</v>
      </c>
      <c r="G43" s="63">
        <v>1100</v>
      </c>
      <c r="H43" s="23">
        <v>0</v>
      </c>
    </row>
    <row r="44" spans="1:8" ht="21.75" customHeight="1">
      <c r="A44" s="143"/>
      <c r="B44" s="11"/>
      <c r="C44" s="7" t="s">
        <v>259</v>
      </c>
      <c r="D44" s="9" t="s">
        <v>215</v>
      </c>
      <c r="E44" s="63">
        <v>0</v>
      </c>
      <c r="F44" s="63">
        <f t="shared" si="1"/>
        <v>1300</v>
      </c>
      <c r="G44" s="63">
        <v>1300</v>
      </c>
      <c r="H44" s="23">
        <v>0</v>
      </c>
    </row>
    <row r="45" spans="1:8" ht="21.75" customHeight="1">
      <c r="A45" s="143"/>
      <c r="B45" s="11"/>
      <c r="C45" s="7" t="s">
        <v>260</v>
      </c>
      <c r="D45" s="9" t="s">
        <v>207</v>
      </c>
      <c r="E45" s="63">
        <v>0</v>
      </c>
      <c r="F45" s="63">
        <f t="shared" si="1"/>
        <v>500</v>
      </c>
      <c r="G45" s="63">
        <v>500</v>
      </c>
      <c r="H45" s="23">
        <v>0</v>
      </c>
    </row>
    <row r="46" spans="1:8" ht="21.75" customHeight="1">
      <c r="A46" s="143"/>
      <c r="B46" s="11"/>
      <c r="C46" s="7" t="s">
        <v>261</v>
      </c>
      <c r="D46" s="9" t="s">
        <v>262</v>
      </c>
      <c r="E46" s="63">
        <v>0</v>
      </c>
      <c r="F46" s="63">
        <f t="shared" si="1"/>
        <v>6700</v>
      </c>
      <c r="G46" s="63">
        <v>6700</v>
      </c>
      <c r="H46" s="23">
        <v>0</v>
      </c>
    </row>
    <row r="47" spans="1:8" ht="30.75" customHeight="1">
      <c r="A47" s="143"/>
      <c r="B47" s="11"/>
      <c r="C47" s="7" t="s">
        <v>171</v>
      </c>
      <c r="D47" s="9" t="s">
        <v>172</v>
      </c>
      <c r="E47" s="63">
        <v>0</v>
      </c>
      <c r="F47" s="63">
        <f t="shared" si="1"/>
        <v>800</v>
      </c>
      <c r="G47" s="63">
        <v>800</v>
      </c>
      <c r="H47" s="23">
        <v>0</v>
      </c>
    </row>
    <row r="48" spans="1:8" ht="21.75" customHeight="1">
      <c r="A48" s="143"/>
      <c r="B48" s="515">
        <v>80130</v>
      </c>
      <c r="C48" s="515"/>
      <c r="D48" s="516" t="s">
        <v>50</v>
      </c>
      <c r="E48" s="517">
        <f>SUM(E49:E73)</f>
        <v>69200</v>
      </c>
      <c r="F48" s="517">
        <f>SUM(F49:F73)</f>
        <v>3800800</v>
      </c>
      <c r="G48" s="517">
        <f>SUM(G49:G73)</f>
        <v>3800800</v>
      </c>
      <c r="H48" s="517">
        <f>SUM(H49:H73)</f>
        <v>0</v>
      </c>
    </row>
    <row r="49" spans="1:8" ht="21.75" customHeight="1">
      <c r="A49" s="143"/>
      <c r="B49" s="19"/>
      <c r="C49" s="22" t="s">
        <v>202</v>
      </c>
      <c r="D49" s="9" t="s">
        <v>203</v>
      </c>
      <c r="E49" s="23">
        <v>700</v>
      </c>
      <c r="F49" s="23">
        <f>G49+H49</f>
        <v>0</v>
      </c>
      <c r="G49" s="23">
        <v>0</v>
      </c>
      <c r="H49" s="23">
        <v>0</v>
      </c>
    </row>
    <row r="50" spans="1:8" ht="65.25" customHeight="1">
      <c r="A50" s="143"/>
      <c r="B50" s="19"/>
      <c r="C50" s="22" t="s">
        <v>303</v>
      </c>
      <c r="D50" s="16" t="s">
        <v>304</v>
      </c>
      <c r="E50" s="23">
        <v>7200</v>
      </c>
      <c r="F50" s="23">
        <f aca="true" t="shared" si="2" ref="F50:F73">G50+H50</f>
        <v>0</v>
      </c>
      <c r="G50" s="23">
        <v>0</v>
      </c>
      <c r="H50" s="23">
        <v>0</v>
      </c>
    </row>
    <row r="51" spans="1:8" ht="21.75" customHeight="1">
      <c r="A51" s="143"/>
      <c r="B51" s="19"/>
      <c r="C51" s="22" t="s">
        <v>210</v>
      </c>
      <c r="D51" s="16" t="s">
        <v>211</v>
      </c>
      <c r="E51" s="23">
        <v>60000</v>
      </c>
      <c r="F51" s="23">
        <f t="shared" si="2"/>
        <v>0</v>
      </c>
      <c r="G51" s="23">
        <v>0</v>
      </c>
      <c r="H51" s="23">
        <v>0</v>
      </c>
    </row>
    <row r="52" spans="1:8" ht="21.75" customHeight="1">
      <c r="A52" s="143"/>
      <c r="B52" s="19"/>
      <c r="C52" s="22" t="s">
        <v>204</v>
      </c>
      <c r="D52" s="16" t="s">
        <v>205</v>
      </c>
      <c r="E52" s="23">
        <v>800</v>
      </c>
      <c r="F52" s="23">
        <f t="shared" si="2"/>
        <v>0</v>
      </c>
      <c r="G52" s="23">
        <v>0</v>
      </c>
      <c r="H52" s="23">
        <v>0</v>
      </c>
    </row>
    <row r="53" spans="1:8" ht="21.75" customHeight="1">
      <c r="A53" s="143"/>
      <c r="B53" s="19"/>
      <c r="C53" s="22" t="s">
        <v>305</v>
      </c>
      <c r="D53" s="16" t="s">
        <v>306</v>
      </c>
      <c r="E53" s="23">
        <v>500</v>
      </c>
      <c r="F53" s="23">
        <f t="shared" si="2"/>
        <v>0</v>
      </c>
      <c r="G53" s="23">
        <v>0</v>
      </c>
      <c r="H53" s="23">
        <v>0</v>
      </c>
    </row>
    <row r="54" spans="1:8" ht="21.75" customHeight="1">
      <c r="A54" s="143"/>
      <c r="B54" s="19"/>
      <c r="C54" s="7" t="s">
        <v>248</v>
      </c>
      <c r="D54" s="16" t="s">
        <v>309</v>
      </c>
      <c r="E54" s="23">
        <v>0</v>
      </c>
      <c r="F54" s="23">
        <f t="shared" si="2"/>
        <v>11900</v>
      </c>
      <c r="G54" s="63">
        <v>11900</v>
      </c>
      <c r="H54" s="23">
        <v>0</v>
      </c>
    </row>
    <row r="55" spans="1:8" ht="21.75" customHeight="1">
      <c r="A55" s="143"/>
      <c r="B55" s="19"/>
      <c r="C55" s="10">
        <v>4010</v>
      </c>
      <c r="D55" s="9" t="s">
        <v>212</v>
      </c>
      <c r="E55" s="63">
        <v>0</v>
      </c>
      <c r="F55" s="23">
        <f t="shared" si="2"/>
        <v>2600000</v>
      </c>
      <c r="G55" s="63">
        <v>2600000</v>
      </c>
      <c r="H55" s="23">
        <v>0</v>
      </c>
    </row>
    <row r="56" spans="1:8" ht="21.75" customHeight="1">
      <c r="A56" s="143"/>
      <c r="B56" s="19"/>
      <c r="C56" s="10">
        <v>4040</v>
      </c>
      <c r="D56" s="9" t="s">
        <v>53</v>
      </c>
      <c r="E56" s="63">
        <v>0</v>
      </c>
      <c r="F56" s="23">
        <f t="shared" si="2"/>
        <v>201500</v>
      </c>
      <c r="G56" s="63">
        <v>201500</v>
      </c>
      <c r="H56" s="23">
        <v>0</v>
      </c>
    </row>
    <row r="57" spans="1:8" ht="21.75" customHeight="1">
      <c r="A57" s="143"/>
      <c r="B57" s="19"/>
      <c r="C57" s="10">
        <v>4110</v>
      </c>
      <c r="D57" s="9" t="s">
        <v>252</v>
      </c>
      <c r="E57" s="63">
        <v>0</v>
      </c>
      <c r="F57" s="23">
        <f t="shared" si="2"/>
        <v>396000</v>
      </c>
      <c r="G57" s="63">
        <v>396000</v>
      </c>
      <c r="H57" s="23">
        <v>0</v>
      </c>
    </row>
    <row r="58" spans="1:8" ht="21.75" customHeight="1">
      <c r="A58" s="143"/>
      <c r="B58" s="19"/>
      <c r="C58" s="10">
        <v>4120</v>
      </c>
      <c r="D58" s="9" t="s">
        <v>12</v>
      </c>
      <c r="E58" s="63">
        <v>0</v>
      </c>
      <c r="F58" s="23">
        <f t="shared" si="2"/>
        <v>64000</v>
      </c>
      <c r="G58" s="63">
        <v>64000</v>
      </c>
      <c r="H58" s="23">
        <v>0</v>
      </c>
    </row>
    <row r="59" spans="1:8" ht="25.5">
      <c r="A59" s="143"/>
      <c r="B59" s="19"/>
      <c r="C59" s="10">
        <v>4140</v>
      </c>
      <c r="D59" s="9" t="s">
        <v>136</v>
      </c>
      <c r="E59" s="63">
        <v>0</v>
      </c>
      <c r="F59" s="23">
        <f t="shared" si="2"/>
        <v>700</v>
      </c>
      <c r="G59" s="63">
        <v>700</v>
      </c>
      <c r="H59" s="23">
        <v>0</v>
      </c>
    </row>
    <row r="60" spans="1:8" ht="21.75" customHeight="1">
      <c r="A60" s="143"/>
      <c r="B60" s="19"/>
      <c r="C60" s="10">
        <v>4170</v>
      </c>
      <c r="D60" s="9" t="s">
        <v>311</v>
      </c>
      <c r="E60" s="63">
        <v>0</v>
      </c>
      <c r="F60" s="23">
        <f t="shared" si="2"/>
        <v>9700</v>
      </c>
      <c r="G60" s="63">
        <v>9700</v>
      </c>
      <c r="H60" s="23">
        <v>0</v>
      </c>
    </row>
    <row r="61" spans="1:8" ht="21.75" customHeight="1">
      <c r="A61" s="143"/>
      <c r="B61" s="19"/>
      <c r="C61" s="10">
        <v>4210</v>
      </c>
      <c r="D61" s="9" t="s">
        <v>218</v>
      </c>
      <c r="E61" s="63">
        <v>0</v>
      </c>
      <c r="F61" s="23">
        <f t="shared" si="2"/>
        <v>67100</v>
      </c>
      <c r="G61" s="63">
        <v>67100</v>
      </c>
      <c r="H61" s="23">
        <v>0</v>
      </c>
    </row>
    <row r="62" spans="1:8" ht="21.75" customHeight="1">
      <c r="A62" s="143"/>
      <c r="B62" s="19"/>
      <c r="C62" s="10">
        <v>4240</v>
      </c>
      <c r="D62" s="9" t="s">
        <v>42</v>
      </c>
      <c r="E62" s="63">
        <v>0</v>
      </c>
      <c r="F62" s="23">
        <f t="shared" si="2"/>
        <v>9500</v>
      </c>
      <c r="G62" s="63">
        <v>9500</v>
      </c>
      <c r="H62" s="23">
        <v>0</v>
      </c>
    </row>
    <row r="63" spans="1:8" ht="21.75" customHeight="1">
      <c r="A63" s="143"/>
      <c r="B63" s="19"/>
      <c r="C63" s="10">
        <v>4260</v>
      </c>
      <c r="D63" s="9" t="s">
        <v>213</v>
      </c>
      <c r="E63" s="63">
        <v>0</v>
      </c>
      <c r="F63" s="23">
        <f t="shared" si="2"/>
        <v>167100</v>
      </c>
      <c r="G63" s="63">
        <v>167100</v>
      </c>
      <c r="H63" s="23">
        <v>0</v>
      </c>
    </row>
    <row r="64" spans="1:8" ht="21.75" customHeight="1">
      <c r="A64" s="143"/>
      <c r="B64" s="19"/>
      <c r="C64" s="10">
        <v>4270</v>
      </c>
      <c r="D64" s="9" t="s">
        <v>219</v>
      </c>
      <c r="E64" s="63">
        <v>0</v>
      </c>
      <c r="F64" s="23">
        <f t="shared" si="2"/>
        <v>17800</v>
      </c>
      <c r="G64" s="63">
        <v>17800</v>
      </c>
      <c r="H64" s="23">
        <v>0</v>
      </c>
    </row>
    <row r="65" spans="1:8" ht="21.75" customHeight="1">
      <c r="A65" s="143"/>
      <c r="B65" s="19"/>
      <c r="C65" s="10">
        <v>4280</v>
      </c>
      <c r="D65" s="9" t="s">
        <v>214</v>
      </c>
      <c r="E65" s="63">
        <v>0</v>
      </c>
      <c r="F65" s="23">
        <f t="shared" si="2"/>
        <v>1900</v>
      </c>
      <c r="G65" s="63">
        <v>1900</v>
      </c>
      <c r="H65" s="23">
        <v>0</v>
      </c>
    </row>
    <row r="66" spans="1:8" ht="21.75" customHeight="1">
      <c r="A66" s="143"/>
      <c r="B66" s="19"/>
      <c r="C66" s="10">
        <v>4300</v>
      </c>
      <c r="D66" s="9" t="s">
        <v>206</v>
      </c>
      <c r="E66" s="63">
        <v>0</v>
      </c>
      <c r="F66" s="23">
        <f t="shared" si="2"/>
        <v>73400</v>
      </c>
      <c r="G66" s="63">
        <v>73400</v>
      </c>
      <c r="H66" s="23">
        <v>0</v>
      </c>
    </row>
    <row r="67" spans="1:8" ht="21.75" customHeight="1">
      <c r="A67" s="143"/>
      <c r="B67" s="19"/>
      <c r="C67" s="10">
        <v>4350</v>
      </c>
      <c r="D67" s="9" t="s">
        <v>312</v>
      </c>
      <c r="E67" s="63">
        <v>0</v>
      </c>
      <c r="F67" s="23">
        <f t="shared" si="2"/>
        <v>1100</v>
      </c>
      <c r="G67" s="63">
        <v>1100</v>
      </c>
      <c r="H67" s="23">
        <v>0</v>
      </c>
    </row>
    <row r="68" spans="1:8" ht="28.5" customHeight="1">
      <c r="A68" s="143"/>
      <c r="B68" s="19"/>
      <c r="C68" s="10">
        <v>4360</v>
      </c>
      <c r="D68" s="291" t="s">
        <v>511</v>
      </c>
      <c r="E68" s="63">
        <v>0</v>
      </c>
      <c r="F68" s="23">
        <f t="shared" si="2"/>
        <v>1300</v>
      </c>
      <c r="G68" s="63">
        <v>1300</v>
      </c>
      <c r="H68" s="23">
        <v>0</v>
      </c>
    </row>
    <row r="69" spans="1:8" ht="32.25" customHeight="1">
      <c r="A69" s="143"/>
      <c r="B69" s="19"/>
      <c r="C69" s="10">
        <v>4370</v>
      </c>
      <c r="D69" s="291" t="s">
        <v>624</v>
      </c>
      <c r="E69" s="63">
        <v>0</v>
      </c>
      <c r="F69" s="23">
        <f t="shared" si="2"/>
        <v>6900</v>
      </c>
      <c r="G69" s="63">
        <v>6900</v>
      </c>
      <c r="H69" s="23">
        <v>0</v>
      </c>
    </row>
    <row r="70" spans="1:8" ht="21.75" customHeight="1">
      <c r="A70" s="143"/>
      <c r="B70" s="19"/>
      <c r="C70" s="10">
        <v>4410</v>
      </c>
      <c r="D70" s="9" t="s">
        <v>215</v>
      </c>
      <c r="E70" s="63">
        <v>0</v>
      </c>
      <c r="F70" s="23">
        <f t="shared" si="2"/>
        <v>7700</v>
      </c>
      <c r="G70" s="63">
        <v>7700</v>
      </c>
      <c r="H70" s="23">
        <v>0</v>
      </c>
    </row>
    <row r="71" spans="1:8" ht="21.75" customHeight="1">
      <c r="A71" s="143"/>
      <c r="B71" s="19"/>
      <c r="C71" s="5" t="s">
        <v>260</v>
      </c>
      <c r="D71" s="9" t="s">
        <v>207</v>
      </c>
      <c r="E71" s="63">
        <v>0</v>
      </c>
      <c r="F71" s="23">
        <f t="shared" si="2"/>
        <v>3800</v>
      </c>
      <c r="G71" s="63">
        <v>3800</v>
      </c>
      <c r="H71" s="23">
        <v>0</v>
      </c>
    </row>
    <row r="72" spans="1:8" ht="21.75" customHeight="1">
      <c r="A72" s="143"/>
      <c r="B72" s="19"/>
      <c r="C72" s="10">
        <v>4440</v>
      </c>
      <c r="D72" s="9" t="s">
        <v>262</v>
      </c>
      <c r="E72" s="63">
        <v>0</v>
      </c>
      <c r="F72" s="23">
        <f t="shared" si="2"/>
        <v>155000</v>
      </c>
      <c r="G72" s="63">
        <v>155000</v>
      </c>
      <c r="H72" s="23">
        <v>0</v>
      </c>
    </row>
    <row r="73" spans="1:8" ht="30" customHeight="1">
      <c r="A73" s="143"/>
      <c r="B73" s="19"/>
      <c r="C73" s="10">
        <v>4700</v>
      </c>
      <c r="D73" s="9" t="s">
        <v>172</v>
      </c>
      <c r="E73" s="63">
        <v>0</v>
      </c>
      <c r="F73" s="23">
        <f t="shared" si="2"/>
        <v>4400</v>
      </c>
      <c r="G73" s="63">
        <v>4400</v>
      </c>
      <c r="H73" s="23">
        <v>0</v>
      </c>
    </row>
    <row r="74" spans="1:8" ht="27.75" customHeight="1">
      <c r="A74" s="143"/>
      <c r="B74" s="515">
        <v>80195</v>
      </c>
      <c r="C74" s="515"/>
      <c r="D74" s="516" t="s">
        <v>318</v>
      </c>
      <c r="E74" s="514">
        <v>0</v>
      </c>
      <c r="F74" s="514">
        <f>SUM(F75:F76)</f>
        <v>49000</v>
      </c>
      <c r="G74" s="514">
        <f>SUM(G75:G76)</f>
        <v>49000</v>
      </c>
      <c r="H74" s="514">
        <f>SUM(H75:H76)</f>
        <v>0</v>
      </c>
    </row>
    <row r="75" spans="1:8" ht="21.75" customHeight="1">
      <c r="A75" s="143"/>
      <c r="B75" s="143"/>
      <c r="C75" s="109">
        <v>4300</v>
      </c>
      <c r="D75" s="9" t="s">
        <v>206</v>
      </c>
      <c r="E75" s="106">
        <v>0</v>
      </c>
      <c r="F75" s="106">
        <f>G75+H75</f>
        <v>11000</v>
      </c>
      <c r="G75" s="106">
        <v>11000</v>
      </c>
      <c r="H75" s="106">
        <v>0</v>
      </c>
    </row>
    <row r="76" spans="1:8" ht="21.75" customHeight="1">
      <c r="A76" s="143"/>
      <c r="B76" s="143"/>
      <c r="C76" s="109">
        <v>4440</v>
      </c>
      <c r="D76" s="9" t="s">
        <v>262</v>
      </c>
      <c r="E76" s="106">
        <v>0</v>
      </c>
      <c r="F76" s="106">
        <f>G76+H76</f>
        <v>38000</v>
      </c>
      <c r="G76" s="106">
        <v>38000</v>
      </c>
      <c r="H76" s="106">
        <v>0</v>
      </c>
    </row>
    <row r="77" spans="1:8" ht="24" customHeight="1">
      <c r="A77" s="476">
        <v>851</v>
      </c>
      <c r="B77" s="476"/>
      <c r="C77" s="476"/>
      <c r="D77" s="477" t="s">
        <v>63</v>
      </c>
      <c r="E77" s="470">
        <f aca="true" t="shared" si="3" ref="E77:H78">SUM(E78)</f>
        <v>0</v>
      </c>
      <c r="F77" s="470">
        <f t="shared" si="3"/>
        <v>800</v>
      </c>
      <c r="G77" s="470">
        <f t="shared" si="3"/>
        <v>0</v>
      </c>
      <c r="H77" s="470">
        <f t="shared" si="3"/>
        <v>800</v>
      </c>
    </row>
    <row r="78" spans="1:8" ht="42.75" customHeight="1">
      <c r="A78" s="295"/>
      <c r="B78" s="515">
        <v>85156</v>
      </c>
      <c r="C78" s="515"/>
      <c r="D78" s="504" t="s">
        <v>185</v>
      </c>
      <c r="E78" s="514">
        <f t="shared" si="3"/>
        <v>0</v>
      </c>
      <c r="F78" s="514">
        <f t="shared" si="3"/>
        <v>800</v>
      </c>
      <c r="G78" s="514">
        <f t="shared" si="3"/>
        <v>0</v>
      </c>
      <c r="H78" s="514">
        <f t="shared" si="3"/>
        <v>800</v>
      </c>
    </row>
    <row r="79" spans="1:8" ht="29.25" customHeight="1">
      <c r="A79" s="295"/>
      <c r="B79" s="4"/>
      <c r="C79" s="4">
        <v>4130</v>
      </c>
      <c r="D79" s="16" t="s">
        <v>66</v>
      </c>
      <c r="E79" s="63">
        <v>0</v>
      </c>
      <c r="F79" s="63">
        <f>G79+H79</f>
        <v>800</v>
      </c>
      <c r="G79" s="63">
        <v>0</v>
      </c>
      <c r="H79" s="63">
        <v>800</v>
      </c>
    </row>
    <row r="80" spans="1:8" ht="27.75" customHeight="1">
      <c r="A80" s="849" t="s">
        <v>127</v>
      </c>
      <c r="B80" s="849"/>
      <c r="C80" s="849"/>
      <c r="D80" s="849"/>
      <c r="E80" s="297">
        <f>E7+E77</f>
        <v>69200</v>
      </c>
      <c r="F80" s="297">
        <f>F77+F7</f>
        <v>4219600</v>
      </c>
      <c r="G80" s="297">
        <f>G77+G7</f>
        <v>4218800</v>
      </c>
      <c r="H80" s="297">
        <f>H77+H7</f>
        <v>800</v>
      </c>
    </row>
    <row r="81" ht="21.75" customHeight="1">
      <c r="F81" s="51"/>
    </row>
    <row r="82" spans="1:8" ht="15" customHeight="1">
      <c r="A82" s="478"/>
      <c r="B82" s="478"/>
      <c r="C82" s="862" t="s">
        <v>202</v>
      </c>
      <c r="D82" s="863"/>
      <c r="E82" s="360">
        <f>E49</f>
        <v>700</v>
      </c>
      <c r="F82" s="360">
        <v>0</v>
      </c>
      <c r="G82" s="360">
        <v>0</v>
      </c>
      <c r="H82" s="360">
        <v>0</v>
      </c>
    </row>
    <row r="83" spans="1:8" ht="15" customHeight="1">
      <c r="A83" s="478"/>
      <c r="B83" s="478"/>
      <c r="C83" s="862" t="s">
        <v>303</v>
      </c>
      <c r="D83" s="863"/>
      <c r="E83" s="360">
        <f>E50</f>
        <v>7200</v>
      </c>
      <c r="F83" s="360">
        <v>0</v>
      </c>
      <c r="G83" s="360">
        <v>0</v>
      </c>
      <c r="H83" s="360">
        <v>0</v>
      </c>
    </row>
    <row r="84" spans="1:8" ht="15" customHeight="1">
      <c r="A84" s="478"/>
      <c r="B84" s="478"/>
      <c r="C84" s="862" t="s">
        <v>210</v>
      </c>
      <c r="D84" s="863"/>
      <c r="E84" s="360">
        <f>E51</f>
        <v>60000</v>
      </c>
      <c r="F84" s="360">
        <v>0</v>
      </c>
      <c r="G84" s="360">
        <v>0</v>
      </c>
      <c r="H84" s="360">
        <v>0</v>
      </c>
    </row>
    <row r="85" spans="1:8" ht="15" customHeight="1">
      <c r="A85" s="478"/>
      <c r="B85" s="478"/>
      <c r="C85" s="862" t="s">
        <v>204</v>
      </c>
      <c r="D85" s="863"/>
      <c r="E85" s="360">
        <f>E52</f>
        <v>800</v>
      </c>
      <c r="F85" s="360">
        <v>0</v>
      </c>
      <c r="G85" s="360">
        <v>0</v>
      </c>
      <c r="H85" s="360">
        <v>0</v>
      </c>
    </row>
    <row r="86" spans="1:8" ht="15" customHeight="1">
      <c r="A86" s="478"/>
      <c r="B86" s="478"/>
      <c r="C86" s="862" t="s">
        <v>305</v>
      </c>
      <c r="D86" s="863"/>
      <c r="E86" s="360">
        <f>E53</f>
        <v>500</v>
      </c>
      <c r="F86" s="360">
        <v>0</v>
      </c>
      <c r="G86" s="360">
        <v>0</v>
      </c>
      <c r="H86" s="360">
        <v>0</v>
      </c>
    </row>
    <row r="87" spans="1:8" ht="15" customHeight="1">
      <c r="A87" s="478"/>
      <c r="B87" s="478"/>
      <c r="C87" s="864" t="s">
        <v>248</v>
      </c>
      <c r="D87" s="865"/>
      <c r="E87" s="360">
        <v>0</v>
      </c>
      <c r="F87" s="360">
        <f aca="true" t="shared" si="4" ref="F87:G91">F9+F29+F54</f>
        <v>13800</v>
      </c>
      <c r="G87" s="360">
        <f t="shared" si="4"/>
        <v>13800</v>
      </c>
      <c r="H87" s="360">
        <v>0</v>
      </c>
    </row>
    <row r="88" spans="1:8" ht="15" customHeight="1">
      <c r="A88" s="478"/>
      <c r="B88" s="478"/>
      <c r="C88" s="866">
        <v>4010</v>
      </c>
      <c r="D88" s="867"/>
      <c r="E88" s="360">
        <v>0</v>
      </c>
      <c r="F88" s="360">
        <f t="shared" si="4"/>
        <v>2820000</v>
      </c>
      <c r="G88" s="360">
        <f t="shared" si="4"/>
        <v>2820000</v>
      </c>
      <c r="H88" s="360">
        <f>H10+H30+H55</f>
        <v>0</v>
      </c>
    </row>
    <row r="89" spans="1:8" ht="15" customHeight="1">
      <c r="A89" s="478"/>
      <c r="B89" s="478"/>
      <c r="C89" s="866">
        <v>4040</v>
      </c>
      <c r="D89" s="867"/>
      <c r="E89" s="360">
        <v>0</v>
      </c>
      <c r="F89" s="360">
        <f t="shared" si="4"/>
        <v>219100</v>
      </c>
      <c r="G89" s="360">
        <f t="shared" si="4"/>
        <v>219100</v>
      </c>
      <c r="H89" s="360">
        <v>0</v>
      </c>
    </row>
    <row r="90" spans="1:8" ht="15" customHeight="1">
      <c r="A90" s="478"/>
      <c r="B90" s="478"/>
      <c r="C90" s="866">
        <v>4110</v>
      </c>
      <c r="D90" s="867"/>
      <c r="E90" s="360">
        <v>0</v>
      </c>
      <c r="F90" s="360">
        <f t="shared" si="4"/>
        <v>430600</v>
      </c>
      <c r="G90" s="360">
        <f t="shared" si="4"/>
        <v>430600</v>
      </c>
      <c r="H90" s="360">
        <v>0</v>
      </c>
    </row>
    <row r="91" spans="1:8" ht="15" customHeight="1">
      <c r="A91" s="478"/>
      <c r="B91" s="478"/>
      <c r="C91" s="866">
        <v>4120</v>
      </c>
      <c r="D91" s="867"/>
      <c r="E91" s="360">
        <v>0</v>
      </c>
      <c r="F91" s="360">
        <f t="shared" si="4"/>
        <v>69700</v>
      </c>
      <c r="G91" s="360">
        <f t="shared" si="4"/>
        <v>69700</v>
      </c>
      <c r="H91" s="360">
        <f>H13+H33+H58</f>
        <v>0</v>
      </c>
    </row>
    <row r="92" spans="1:8" ht="15" customHeight="1">
      <c r="A92" s="478"/>
      <c r="B92" s="478"/>
      <c r="C92" s="866">
        <v>4130</v>
      </c>
      <c r="D92" s="867"/>
      <c r="E92" s="360">
        <v>0</v>
      </c>
      <c r="F92" s="360">
        <f>F79</f>
        <v>800</v>
      </c>
      <c r="G92" s="360">
        <f>G79</f>
        <v>0</v>
      </c>
      <c r="H92" s="360">
        <f>H79</f>
        <v>800</v>
      </c>
    </row>
    <row r="93" spans="1:8" ht="15" customHeight="1">
      <c r="A93" s="478"/>
      <c r="B93" s="478"/>
      <c r="C93" s="866">
        <v>4140</v>
      </c>
      <c r="D93" s="867"/>
      <c r="E93" s="360">
        <v>0</v>
      </c>
      <c r="F93" s="360">
        <f>F59</f>
        <v>700</v>
      </c>
      <c r="G93" s="360">
        <f>G59</f>
        <v>700</v>
      </c>
      <c r="H93" s="360">
        <v>0</v>
      </c>
    </row>
    <row r="94" spans="1:8" ht="15" customHeight="1">
      <c r="A94" s="478"/>
      <c r="B94" s="478"/>
      <c r="C94" s="866">
        <v>4170</v>
      </c>
      <c r="D94" s="867"/>
      <c r="E94" s="360">
        <v>0</v>
      </c>
      <c r="F94" s="360">
        <f>F14+F34+F60</f>
        <v>12000</v>
      </c>
      <c r="G94" s="360">
        <f>G14+G34+G60</f>
        <v>12000</v>
      </c>
      <c r="H94" s="360">
        <v>0</v>
      </c>
    </row>
    <row r="95" spans="1:8" ht="15" customHeight="1">
      <c r="A95" s="478"/>
      <c r="B95" s="478"/>
      <c r="C95" s="866">
        <v>4210</v>
      </c>
      <c r="D95" s="867"/>
      <c r="E95" s="360">
        <v>0</v>
      </c>
      <c r="F95" s="360">
        <f>F15+F35+F61</f>
        <v>81300</v>
      </c>
      <c r="G95" s="360">
        <f>G15+G35+G61</f>
        <v>81300</v>
      </c>
      <c r="H95" s="360">
        <v>0</v>
      </c>
    </row>
    <row r="96" spans="1:8" ht="15" customHeight="1">
      <c r="A96" s="478"/>
      <c r="B96" s="478"/>
      <c r="C96" s="866">
        <v>4240</v>
      </c>
      <c r="D96" s="867"/>
      <c r="E96" s="360">
        <v>0</v>
      </c>
      <c r="F96" s="360">
        <f aca="true" t="shared" si="5" ref="F96:G99">F16+F36+F62</f>
        <v>12400</v>
      </c>
      <c r="G96" s="360">
        <f t="shared" si="5"/>
        <v>12400</v>
      </c>
      <c r="H96" s="360">
        <v>0</v>
      </c>
    </row>
    <row r="97" spans="1:8" ht="15" customHeight="1">
      <c r="A97" s="478"/>
      <c r="B97" s="478"/>
      <c r="C97" s="866">
        <v>4260</v>
      </c>
      <c r="D97" s="867"/>
      <c r="E97" s="360">
        <v>0</v>
      </c>
      <c r="F97" s="360">
        <f t="shared" si="5"/>
        <v>206400</v>
      </c>
      <c r="G97" s="360">
        <f t="shared" si="5"/>
        <v>206400</v>
      </c>
      <c r="H97" s="360">
        <v>0</v>
      </c>
    </row>
    <row r="98" spans="1:8" ht="15" customHeight="1">
      <c r="A98" s="478"/>
      <c r="B98" s="478"/>
      <c r="C98" s="866">
        <v>4270</v>
      </c>
      <c r="D98" s="867"/>
      <c r="E98" s="360">
        <v>0</v>
      </c>
      <c r="F98" s="360">
        <f t="shared" si="5"/>
        <v>22200</v>
      </c>
      <c r="G98" s="360">
        <f t="shared" si="5"/>
        <v>22200</v>
      </c>
      <c r="H98" s="360">
        <v>0</v>
      </c>
    </row>
    <row r="99" spans="1:8" ht="15" customHeight="1">
      <c r="A99" s="478"/>
      <c r="B99" s="478"/>
      <c r="C99" s="866">
        <v>4280</v>
      </c>
      <c r="D99" s="867"/>
      <c r="E99" s="360">
        <v>0</v>
      </c>
      <c r="F99" s="360">
        <f t="shared" si="5"/>
        <v>2500</v>
      </c>
      <c r="G99" s="360">
        <f t="shared" si="5"/>
        <v>2500</v>
      </c>
      <c r="H99" s="360">
        <v>0</v>
      </c>
    </row>
    <row r="100" spans="1:8" ht="15" customHeight="1">
      <c r="A100" s="478"/>
      <c r="B100" s="478"/>
      <c r="C100" s="866">
        <v>4300</v>
      </c>
      <c r="D100" s="867"/>
      <c r="E100" s="360">
        <v>0</v>
      </c>
      <c r="F100" s="360">
        <f>F20+F40+F66+F75</f>
        <v>90700</v>
      </c>
      <c r="G100" s="360">
        <f>G20+G40+G66+G75</f>
        <v>90700</v>
      </c>
      <c r="H100" s="360">
        <v>0</v>
      </c>
    </row>
    <row r="101" spans="1:8" ht="15" customHeight="1">
      <c r="A101" s="478"/>
      <c r="B101" s="478"/>
      <c r="C101" s="866">
        <v>4350</v>
      </c>
      <c r="D101" s="867"/>
      <c r="E101" s="360">
        <v>0</v>
      </c>
      <c r="F101" s="360">
        <f aca="true" t="shared" si="6" ref="F101:G103">F21+F41+F67</f>
        <v>1400</v>
      </c>
      <c r="G101" s="360">
        <f t="shared" si="6"/>
        <v>1400</v>
      </c>
      <c r="H101" s="360">
        <v>0</v>
      </c>
    </row>
    <row r="102" spans="1:8" ht="15" customHeight="1">
      <c r="A102" s="478"/>
      <c r="B102" s="478"/>
      <c r="C102" s="866">
        <v>4360</v>
      </c>
      <c r="D102" s="867"/>
      <c r="E102" s="360">
        <v>0</v>
      </c>
      <c r="F102" s="360">
        <f t="shared" si="6"/>
        <v>1600</v>
      </c>
      <c r="G102" s="360">
        <f t="shared" si="6"/>
        <v>1600</v>
      </c>
      <c r="H102" s="360">
        <v>0</v>
      </c>
    </row>
    <row r="103" spans="1:8" ht="15" customHeight="1">
      <c r="A103" s="478"/>
      <c r="B103" s="478"/>
      <c r="C103" s="866">
        <v>4370</v>
      </c>
      <c r="D103" s="867"/>
      <c r="E103" s="360">
        <v>0</v>
      </c>
      <c r="F103" s="360">
        <f t="shared" si="6"/>
        <v>8500</v>
      </c>
      <c r="G103" s="360">
        <f t="shared" si="6"/>
        <v>8500</v>
      </c>
      <c r="H103" s="360">
        <v>0</v>
      </c>
    </row>
    <row r="104" spans="1:8" ht="15" customHeight="1">
      <c r="A104" s="478"/>
      <c r="B104" s="478"/>
      <c r="C104" s="866">
        <v>4410</v>
      </c>
      <c r="D104" s="867"/>
      <c r="E104" s="360">
        <v>0</v>
      </c>
      <c r="F104" s="360">
        <f>F24+F44+F70</f>
        <v>9500</v>
      </c>
      <c r="G104" s="360">
        <f>G24+G44+G70</f>
        <v>9500</v>
      </c>
      <c r="H104" s="360">
        <v>0</v>
      </c>
    </row>
    <row r="105" spans="1:8" ht="15" customHeight="1">
      <c r="A105" s="478"/>
      <c r="B105" s="478"/>
      <c r="C105" s="866">
        <v>4430</v>
      </c>
      <c r="D105" s="867"/>
      <c r="E105" s="360">
        <f>E71+E45+E25</f>
        <v>0</v>
      </c>
      <c r="F105" s="360">
        <f>F71+F45+F25</f>
        <v>4600</v>
      </c>
      <c r="G105" s="360">
        <f>G71+G45+G25</f>
        <v>4600</v>
      </c>
      <c r="H105" s="360">
        <f>H71+H45+H25</f>
        <v>0</v>
      </c>
    </row>
    <row r="106" spans="1:8" ht="15" customHeight="1">
      <c r="A106" s="478"/>
      <c r="B106" s="478"/>
      <c r="C106" s="866">
        <v>4440</v>
      </c>
      <c r="D106" s="867"/>
      <c r="E106" s="360">
        <v>0</v>
      </c>
      <c r="F106" s="360">
        <f>F26+F46+F72+F76</f>
        <v>206300</v>
      </c>
      <c r="G106" s="360">
        <f>G26+G46+G72+G76</f>
        <v>206300</v>
      </c>
      <c r="H106" s="360">
        <v>0</v>
      </c>
    </row>
    <row r="107" spans="1:8" ht="15" customHeight="1">
      <c r="A107" s="478"/>
      <c r="B107" s="478"/>
      <c r="C107" s="854">
        <v>4700</v>
      </c>
      <c r="D107" s="854"/>
      <c r="E107" s="360">
        <v>0</v>
      </c>
      <c r="F107" s="360">
        <f>F27+F47+F73</f>
        <v>5500</v>
      </c>
      <c r="G107" s="360">
        <f>G27+G47+G73</f>
        <v>5500</v>
      </c>
      <c r="H107" s="360">
        <v>0</v>
      </c>
    </row>
    <row r="108" spans="1:8" s="153" customFormat="1" ht="24.75" customHeight="1">
      <c r="A108" s="479"/>
      <c r="B108" s="479"/>
      <c r="C108" s="856" t="s">
        <v>413</v>
      </c>
      <c r="D108" s="856"/>
      <c r="E108" s="475">
        <f>E82+E83+E84+E85+E86</f>
        <v>69200</v>
      </c>
      <c r="F108" s="475">
        <f>SUM(F83:F107)</f>
        <v>4219600</v>
      </c>
      <c r="G108" s="475">
        <f>SUM(G83:G107)</f>
        <v>4218800</v>
      </c>
      <c r="H108" s="475">
        <f>SUM(H83:H107)</f>
        <v>800</v>
      </c>
    </row>
    <row r="112" spans="5:8" ht="12.75">
      <c r="E112" s="110"/>
      <c r="F112" s="110"/>
      <c r="G112" s="110"/>
      <c r="H112" s="110"/>
    </row>
    <row r="113" spans="1:8" ht="12.75">
      <c r="A113" s="487"/>
      <c r="B113" s="487"/>
      <c r="C113" s="487"/>
      <c r="D113" s="487"/>
      <c r="E113" s="488"/>
      <c r="F113" s="488"/>
      <c r="G113" s="488"/>
      <c r="H113" s="488"/>
    </row>
  </sheetData>
  <sheetProtection/>
  <mergeCells count="39">
    <mergeCell ref="A1:H1"/>
    <mergeCell ref="A3:H3"/>
    <mergeCell ref="A4:H4"/>
    <mergeCell ref="A5:A6"/>
    <mergeCell ref="A80:D80"/>
    <mergeCell ref="D5:D6"/>
    <mergeCell ref="E5:E6"/>
    <mergeCell ref="A2:I2"/>
    <mergeCell ref="B5:B6"/>
    <mergeCell ref="F5:F6"/>
    <mergeCell ref="G5:H5"/>
    <mergeCell ref="C86:D86"/>
    <mergeCell ref="C87:D87"/>
    <mergeCell ref="C94:D94"/>
    <mergeCell ref="C5:C6"/>
    <mergeCell ref="C82:D82"/>
    <mergeCell ref="C85:D85"/>
    <mergeCell ref="C84:D84"/>
    <mergeCell ref="C91:D91"/>
    <mergeCell ref="C83:D83"/>
    <mergeCell ref="C97:D97"/>
    <mergeCell ref="C98:D98"/>
    <mergeCell ref="C88:D88"/>
    <mergeCell ref="C89:D89"/>
    <mergeCell ref="C90:D90"/>
    <mergeCell ref="C93:D93"/>
    <mergeCell ref="C92:D92"/>
    <mergeCell ref="C95:D95"/>
    <mergeCell ref="C96:D96"/>
    <mergeCell ref="C108:D108"/>
    <mergeCell ref="C99:D99"/>
    <mergeCell ref="C100:D100"/>
    <mergeCell ref="C101:D101"/>
    <mergeCell ref="C102:D102"/>
    <mergeCell ref="C103:D103"/>
    <mergeCell ref="C107:D107"/>
    <mergeCell ref="C105:D105"/>
    <mergeCell ref="C106:D106"/>
    <mergeCell ref="C104:D104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>
    <oddHeader>&amp;RZałącznik Nr 15
do Uchwały Nr 124/11 Zarządu Powiatu 
w  Stargardzie Szczecińskim
z dnia 13 stycznia 2011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96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8.28125" style="2" customWidth="1"/>
    <col min="2" max="2" width="8.421875" style="2" customWidth="1"/>
    <col min="3" max="3" width="9.140625" style="2" customWidth="1"/>
    <col min="4" max="4" width="50.7109375" style="2" customWidth="1"/>
    <col min="5" max="8" width="18.7109375" style="3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103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1.75" customHeight="1">
      <c r="A7" s="476">
        <v>801</v>
      </c>
      <c r="B7" s="476"/>
      <c r="C7" s="476"/>
      <c r="D7" s="477" t="s">
        <v>39</v>
      </c>
      <c r="E7" s="313">
        <f>E8</f>
        <v>34300</v>
      </c>
      <c r="F7" s="313">
        <f>F8+F50+F31</f>
        <v>4129777</v>
      </c>
      <c r="G7" s="313">
        <f>G8+G31+G50</f>
        <v>4129777</v>
      </c>
      <c r="H7" s="313">
        <f>SUM(H8)</f>
        <v>0</v>
      </c>
    </row>
    <row r="8" spans="1:8" s="508" customFormat="1" ht="21.75" customHeight="1">
      <c r="A8" s="188"/>
      <c r="B8" s="509">
        <v>80102</v>
      </c>
      <c r="C8" s="509"/>
      <c r="D8" s="510" t="s">
        <v>41</v>
      </c>
      <c r="E8" s="511">
        <f>E9+E10+E11+E12</f>
        <v>34300</v>
      </c>
      <c r="F8" s="511">
        <f>SUM(G8:H8)</f>
        <v>2248007</v>
      </c>
      <c r="G8" s="511">
        <f>SUM(G9:G30)</f>
        <v>2248007</v>
      </c>
      <c r="H8" s="511">
        <f>SUM(H9:H30)</f>
        <v>0</v>
      </c>
    </row>
    <row r="9" spans="1:8" ht="21.75" customHeight="1">
      <c r="A9" s="188"/>
      <c r="B9" s="20"/>
      <c r="C9" s="5" t="s">
        <v>202</v>
      </c>
      <c r="D9" s="91" t="s">
        <v>203</v>
      </c>
      <c r="E9" s="101">
        <v>100</v>
      </c>
      <c r="F9" s="23">
        <f>G9+H9</f>
        <v>0</v>
      </c>
      <c r="G9" s="101">
        <v>0</v>
      </c>
      <c r="H9" s="101">
        <v>0</v>
      </c>
    </row>
    <row r="10" spans="1:8" ht="63" customHeight="1">
      <c r="A10" s="188"/>
      <c r="B10" s="4"/>
      <c r="C10" s="22" t="s">
        <v>303</v>
      </c>
      <c r="D10" s="16" t="s">
        <v>304</v>
      </c>
      <c r="E10" s="23">
        <v>30000</v>
      </c>
      <c r="F10" s="23">
        <f>G10+H10</f>
        <v>0</v>
      </c>
      <c r="G10" s="23">
        <v>0</v>
      </c>
      <c r="H10" s="23">
        <v>0</v>
      </c>
    </row>
    <row r="11" spans="1:8" ht="21" customHeight="1">
      <c r="A11" s="188"/>
      <c r="B11" s="4"/>
      <c r="C11" s="22" t="s">
        <v>204</v>
      </c>
      <c r="D11" s="9" t="s">
        <v>205</v>
      </c>
      <c r="E11" s="23">
        <v>1200</v>
      </c>
      <c r="F11" s="23">
        <f aca="true" t="shared" si="0" ref="F11:F30">G11+H11</f>
        <v>0</v>
      </c>
      <c r="G11" s="23">
        <v>0</v>
      </c>
      <c r="H11" s="23">
        <v>0</v>
      </c>
    </row>
    <row r="12" spans="1:8" ht="21" customHeight="1">
      <c r="A12" s="188"/>
      <c r="B12" s="4"/>
      <c r="C12" s="22" t="s">
        <v>305</v>
      </c>
      <c r="D12" s="9" t="s">
        <v>306</v>
      </c>
      <c r="E12" s="23">
        <v>3000</v>
      </c>
      <c r="F12" s="23">
        <f t="shared" si="0"/>
        <v>0</v>
      </c>
      <c r="G12" s="23">
        <v>0</v>
      </c>
      <c r="H12" s="23">
        <v>0</v>
      </c>
    </row>
    <row r="13" spans="1:8" ht="21" customHeight="1">
      <c r="A13" s="188"/>
      <c r="B13" s="4"/>
      <c r="C13" s="7" t="s">
        <v>248</v>
      </c>
      <c r="D13" s="16" t="s">
        <v>309</v>
      </c>
      <c r="E13" s="63">
        <v>0</v>
      </c>
      <c r="F13" s="23">
        <f t="shared" si="0"/>
        <v>4000</v>
      </c>
      <c r="G13" s="63">
        <v>4000</v>
      </c>
      <c r="H13" s="63">
        <v>0</v>
      </c>
    </row>
    <row r="14" spans="1:8" ht="21" customHeight="1">
      <c r="A14" s="188"/>
      <c r="B14" s="10"/>
      <c r="C14" s="10">
        <v>4010</v>
      </c>
      <c r="D14" s="9" t="s">
        <v>212</v>
      </c>
      <c r="E14" s="63">
        <v>0</v>
      </c>
      <c r="F14" s="23">
        <f t="shared" si="0"/>
        <v>1624480</v>
      </c>
      <c r="G14" s="63">
        <v>1624480</v>
      </c>
      <c r="H14" s="63">
        <v>0</v>
      </c>
    </row>
    <row r="15" spans="1:8" ht="21" customHeight="1">
      <c r="A15" s="188"/>
      <c r="B15" s="10"/>
      <c r="C15" s="10">
        <v>4040</v>
      </c>
      <c r="D15" s="9" t="s">
        <v>53</v>
      </c>
      <c r="E15" s="63">
        <v>0</v>
      </c>
      <c r="F15" s="23">
        <f t="shared" si="0"/>
        <v>122627</v>
      </c>
      <c r="G15" s="63">
        <v>122627</v>
      </c>
      <c r="H15" s="63">
        <v>0</v>
      </c>
    </row>
    <row r="16" spans="1:8" ht="21" customHeight="1">
      <c r="A16" s="188"/>
      <c r="B16" s="10"/>
      <c r="C16" s="10">
        <v>4110</v>
      </c>
      <c r="D16" s="9" t="s">
        <v>252</v>
      </c>
      <c r="E16" s="63">
        <v>0</v>
      </c>
      <c r="F16" s="23">
        <f t="shared" si="0"/>
        <v>261000</v>
      </c>
      <c r="G16" s="63">
        <v>261000</v>
      </c>
      <c r="H16" s="63">
        <v>0</v>
      </c>
    </row>
    <row r="17" spans="1:8" ht="21" customHeight="1">
      <c r="A17" s="188"/>
      <c r="B17" s="10"/>
      <c r="C17" s="10">
        <v>4120</v>
      </c>
      <c r="D17" s="9" t="s">
        <v>12</v>
      </c>
      <c r="E17" s="63">
        <v>0</v>
      </c>
      <c r="F17" s="23">
        <f t="shared" si="0"/>
        <v>41200</v>
      </c>
      <c r="G17" s="63">
        <v>41200</v>
      </c>
      <c r="H17" s="63">
        <v>0</v>
      </c>
    </row>
    <row r="18" spans="1:8" ht="21" customHeight="1">
      <c r="A18" s="188"/>
      <c r="B18" s="10"/>
      <c r="C18" s="10">
        <v>4210</v>
      </c>
      <c r="D18" s="9" t="s">
        <v>218</v>
      </c>
      <c r="E18" s="63">
        <v>0</v>
      </c>
      <c r="F18" s="23">
        <f t="shared" si="0"/>
        <v>15700</v>
      </c>
      <c r="G18" s="63">
        <v>15700</v>
      </c>
      <c r="H18" s="63">
        <v>0</v>
      </c>
    </row>
    <row r="19" spans="1:8" ht="21" customHeight="1">
      <c r="A19" s="188"/>
      <c r="B19" s="10"/>
      <c r="C19" s="10">
        <v>4240</v>
      </c>
      <c r="D19" s="9" t="s">
        <v>42</v>
      </c>
      <c r="E19" s="63">
        <v>0</v>
      </c>
      <c r="F19" s="23">
        <f t="shared" si="0"/>
        <v>4000</v>
      </c>
      <c r="G19" s="63">
        <v>4000</v>
      </c>
      <c r="H19" s="63">
        <v>0</v>
      </c>
    </row>
    <row r="20" spans="1:8" ht="21" customHeight="1">
      <c r="A20" s="188"/>
      <c r="B20" s="10"/>
      <c r="C20" s="10">
        <v>4260</v>
      </c>
      <c r="D20" s="9" t="s">
        <v>213</v>
      </c>
      <c r="E20" s="63">
        <v>0</v>
      </c>
      <c r="F20" s="23">
        <f t="shared" si="0"/>
        <v>46800</v>
      </c>
      <c r="G20" s="63">
        <v>46800</v>
      </c>
      <c r="H20" s="63">
        <v>0</v>
      </c>
    </row>
    <row r="21" spans="1:8" ht="21" customHeight="1">
      <c r="A21" s="188"/>
      <c r="B21" s="10"/>
      <c r="C21" s="10">
        <v>4270</v>
      </c>
      <c r="D21" s="9" t="s">
        <v>219</v>
      </c>
      <c r="E21" s="63">
        <v>0</v>
      </c>
      <c r="F21" s="23">
        <f t="shared" si="0"/>
        <v>10000</v>
      </c>
      <c r="G21" s="63">
        <v>10000</v>
      </c>
      <c r="H21" s="63">
        <v>0</v>
      </c>
    </row>
    <row r="22" spans="1:8" ht="21" customHeight="1">
      <c r="A22" s="188"/>
      <c r="B22" s="10"/>
      <c r="C22" s="10">
        <v>4280</v>
      </c>
      <c r="D22" s="9" t="s">
        <v>214</v>
      </c>
      <c r="E22" s="63">
        <v>0</v>
      </c>
      <c r="F22" s="23">
        <f t="shared" si="0"/>
        <v>2000</v>
      </c>
      <c r="G22" s="63">
        <v>2000</v>
      </c>
      <c r="H22" s="63">
        <v>0</v>
      </c>
    </row>
    <row r="23" spans="1:8" ht="21" customHeight="1">
      <c r="A23" s="188"/>
      <c r="B23" s="10"/>
      <c r="C23" s="10">
        <v>4300</v>
      </c>
      <c r="D23" s="9" t="s">
        <v>206</v>
      </c>
      <c r="E23" s="63">
        <v>0</v>
      </c>
      <c r="F23" s="23">
        <f t="shared" si="0"/>
        <v>14500</v>
      </c>
      <c r="G23" s="63">
        <v>14500</v>
      </c>
      <c r="H23" s="63">
        <v>0</v>
      </c>
    </row>
    <row r="24" spans="1:8" ht="21" customHeight="1">
      <c r="A24" s="188"/>
      <c r="B24" s="10"/>
      <c r="C24" s="10">
        <v>4350</v>
      </c>
      <c r="D24" s="9" t="s">
        <v>312</v>
      </c>
      <c r="E24" s="63">
        <v>0</v>
      </c>
      <c r="F24" s="23">
        <f t="shared" si="0"/>
        <v>400</v>
      </c>
      <c r="G24" s="63">
        <v>400</v>
      </c>
      <c r="H24" s="63">
        <v>0</v>
      </c>
    </row>
    <row r="25" spans="1:8" ht="34.5" customHeight="1">
      <c r="A25" s="188"/>
      <c r="B25" s="10"/>
      <c r="C25" s="10">
        <v>4370</v>
      </c>
      <c r="D25" s="305" t="s">
        <v>624</v>
      </c>
      <c r="E25" s="63">
        <v>0</v>
      </c>
      <c r="F25" s="23">
        <f t="shared" si="0"/>
        <v>2400</v>
      </c>
      <c r="G25" s="63">
        <v>2400</v>
      </c>
      <c r="H25" s="63">
        <v>0</v>
      </c>
    </row>
    <row r="26" spans="1:8" ht="21" customHeight="1">
      <c r="A26" s="188"/>
      <c r="B26" s="10"/>
      <c r="C26" s="10">
        <v>4410</v>
      </c>
      <c r="D26" s="9" t="s">
        <v>215</v>
      </c>
      <c r="E26" s="63">
        <v>0</v>
      </c>
      <c r="F26" s="23">
        <f t="shared" si="0"/>
        <v>1500</v>
      </c>
      <c r="G26" s="63">
        <v>1500</v>
      </c>
      <c r="H26" s="63">
        <v>0</v>
      </c>
    </row>
    <row r="27" spans="1:8" ht="21" customHeight="1">
      <c r="A27" s="188"/>
      <c r="B27" s="10"/>
      <c r="C27" s="10">
        <v>4420</v>
      </c>
      <c r="D27" s="9" t="s">
        <v>314</v>
      </c>
      <c r="E27" s="63">
        <v>0</v>
      </c>
      <c r="F27" s="23">
        <f t="shared" si="0"/>
        <v>1500</v>
      </c>
      <c r="G27" s="63">
        <v>1500</v>
      </c>
      <c r="H27" s="63">
        <v>0</v>
      </c>
    </row>
    <row r="28" spans="1:8" ht="21" customHeight="1">
      <c r="A28" s="188"/>
      <c r="B28" s="10"/>
      <c r="C28" s="10">
        <v>4430</v>
      </c>
      <c r="D28" s="9" t="s">
        <v>207</v>
      </c>
      <c r="E28" s="63">
        <v>0</v>
      </c>
      <c r="F28" s="23">
        <f t="shared" si="0"/>
        <v>1250</v>
      </c>
      <c r="G28" s="63">
        <v>1250</v>
      </c>
      <c r="H28" s="63">
        <v>0</v>
      </c>
    </row>
    <row r="29" spans="1:8" ht="21" customHeight="1">
      <c r="A29" s="188"/>
      <c r="B29" s="10"/>
      <c r="C29" s="10">
        <v>4440</v>
      </c>
      <c r="D29" s="9" t="s">
        <v>262</v>
      </c>
      <c r="E29" s="63">
        <v>0</v>
      </c>
      <c r="F29" s="23">
        <f t="shared" si="0"/>
        <v>93650</v>
      </c>
      <c r="G29" s="63">
        <v>93650</v>
      </c>
      <c r="H29" s="63">
        <v>0</v>
      </c>
    </row>
    <row r="30" spans="1:8" ht="25.5">
      <c r="A30" s="188"/>
      <c r="B30" s="10"/>
      <c r="C30" s="10">
        <v>4700</v>
      </c>
      <c r="D30" s="6" t="s">
        <v>172</v>
      </c>
      <c r="E30" s="63">
        <v>0</v>
      </c>
      <c r="F30" s="23">
        <f t="shared" si="0"/>
        <v>1000</v>
      </c>
      <c r="G30" s="63">
        <v>1000</v>
      </c>
      <c r="H30" s="63">
        <v>0</v>
      </c>
    </row>
    <row r="31" spans="1:8" s="508" customFormat="1" ht="24.75" customHeight="1">
      <c r="A31" s="188"/>
      <c r="B31" s="509">
        <v>80111</v>
      </c>
      <c r="C31" s="509"/>
      <c r="D31" s="510" t="s">
        <v>44</v>
      </c>
      <c r="E31" s="507">
        <f>SUM(E32:E47)</f>
        <v>0</v>
      </c>
      <c r="F31" s="507">
        <f>SUM(G31:H31)</f>
        <v>1855770</v>
      </c>
      <c r="G31" s="507">
        <f>SUM(G32:G49)</f>
        <v>1855770</v>
      </c>
      <c r="H31" s="507">
        <f>SUM(H32:H49)</f>
        <v>0</v>
      </c>
    </row>
    <row r="32" spans="1:8" ht="21" customHeight="1">
      <c r="A32" s="188"/>
      <c r="B32" s="4"/>
      <c r="C32" s="4">
        <v>3020</v>
      </c>
      <c r="D32" s="9" t="s">
        <v>132</v>
      </c>
      <c r="E32" s="63">
        <v>0</v>
      </c>
      <c r="F32" s="63">
        <f>G32+H32</f>
        <v>3220</v>
      </c>
      <c r="G32" s="63">
        <v>3220</v>
      </c>
      <c r="H32" s="63">
        <v>0</v>
      </c>
    </row>
    <row r="33" spans="1:8" ht="21" customHeight="1">
      <c r="A33" s="188"/>
      <c r="B33" s="10"/>
      <c r="C33" s="10">
        <v>4010</v>
      </c>
      <c r="D33" s="9" t="s">
        <v>212</v>
      </c>
      <c r="E33" s="63">
        <v>0</v>
      </c>
      <c r="F33" s="63">
        <f aca="true" t="shared" si="1" ref="F33:F49">G33+H33</f>
        <v>1330000</v>
      </c>
      <c r="G33" s="63">
        <v>1330000</v>
      </c>
      <c r="H33" s="63">
        <v>0</v>
      </c>
    </row>
    <row r="34" spans="1:8" ht="21" customHeight="1">
      <c r="A34" s="188"/>
      <c r="B34" s="10"/>
      <c r="C34" s="10">
        <v>4040</v>
      </c>
      <c r="D34" s="9" t="s">
        <v>53</v>
      </c>
      <c r="E34" s="63">
        <v>0</v>
      </c>
      <c r="F34" s="63">
        <f t="shared" si="1"/>
        <v>113500</v>
      </c>
      <c r="G34" s="63">
        <v>113500</v>
      </c>
      <c r="H34" s="63">
        <v>0</v>
      </c>
    </row>
    <row r="35" spans="1:8" ht="21" customHeight="1">
      <c r="A35" s="188"/>
      <c r="B35" s="10"/>
      <c r="C35" s="10">
        <v>4110</v>
      </c>
      <c r="D35" s="9" t="s">
        <v>252</v>
      </c>
      <c r="E35" s="63">
        <v>0</v>
      </c>
      <c r="F35" s="63">
        <f t="shared" si="1"/>
        <v>227000</v>
      </c>
      <c r="G35" s="63">
        <v>227000</v>
      </c>
      <c r="H35" s="63">
        <v>0</v>
      </c>
    </row>
    <row r="36" spans="1:8" ht="21" customHeight="1">
      <c r="A36" s="188"/>
      <c r="B36" s="10"/>
      <c r="C36" s="10">
        <v>4120</v>
      </c>
      <c r="D36" s="9" t="s">
        <v>12</v>
      </c>
      <c r="E36" s="63">
        <v>0</v>
      </c>
      <c r="F36" s="63">
        <f t="shared" si="1"/>
        <v>35000</v>
      </c>
      <c r="G36" s="63">
        <v>35000</v>
      </c>
      <c r="H36" s="63">
        <v>0</v>
      </c>
    </row>
    <row r="37" spans="1:8" ht="21" customHeight="1">
      <c r="A37" s="188"/>
      <c r="B37" s="10"/>
      <c r="C37" s="10">
        <v>4210</v>
      </c>
      <c r="D37" s="9" t="s">
        <v>218</v>
      </c>
      <c r="E37" s="63">
        <v>0</v>
      </c>
      <c r="F37" s="63">
        <f t="shared" si="1"/>
        <v>14000</v>
      </c>
      <c r="G37" s="63">
        <v>14000</v>
      </c>
      <c r="H37" s="63">
        <v>0</v>
      </c>
    </row>
    <row r="38" spans="1:8" ht="21" customHeight="1">
      <c r="A38" s="188"/>
      <c r="B38" s="10"/>
      <c r="C38" s="10">
        <v>4240</v>
      </c>
      <c r="D38" s="9" t="s">
        <v>42</v>
      </c>
      <c r="E38" s="63">
        <v>0</v>
      </c>
      <c r="F38" s="63">
        <f t="shared" si="1"/>
        <v>3000</v>
      </c>
      <c r="G38" s="63">
        <v>3000</v>
      </c>
      <c r="H38" s="63">
        <v>0</v>
      </c>
    </row>
    <row r="39" spans="1:8" ht="21" customHeight="1">
      <c r="A39" s="188"/>
      <c r="B39" s="10"/>
      <c r="C39" s="10">
        <v>4260</v>
      </c>
      <c r="D39" s="9" t="s">
        <v>213</v>
      </c>
      <c r="E39" s="63">
        <v>0</v>
      </c>
      <c r="F39" s="63">
        <f t="shared" si="1"/>
        <v>37440</v>
      </c>
      <c r="G39" s="63">
        <v>37440</v>
      </c>
      <c r="H39" s="63">
        <v>0</v>
      </c>
    </row>
    <row r="40" spans="1:8" ht="21" customHeight="1">
      <c r="A40" s="188"/>
      <c r="B40" s="10"/>
      <c r="C40" s="10">
        <v>4270</v>
      </c>
      <c r="D40" s="9" t="s">
        <v>626</v>
      </c>
      <c r="E40" s="63">
        <v>0</v>
      </c>
      <c r="F40" s="63">
        <f t="shared" si="1"/>
        <v>4000</v>
      </c>
      <c r="G40" s="63">
        <v>4000</v>
      </c>
      <c r="H40" s="63">
        <v>0</v>
      </c>
    </row>
    <row r="41" spans="1:8" ht="21" customHeight="1">
      <c r="A41" s="188"/>
      <c r="B41" s="10"/>
      <c r="C41" s="10">
        <v>4280</v>
      </c>
      <c r="D41" s="9" t="s">
        <v>214</v>
      </c>
      <c r="E41" s="63">
        <v>0</v>
      </c>
      <c r="F41" s="63">
        <f t="shared" si="1"/>
        <v>1000</v>
      </c>
      <c r="G41" s="63">
        <v>1000</v>
      </c>
      <c r="H41" s="63">
        <v>0</v>
      </c>
    </row>
    <row r="42" spans="1:8" ht="21" customHeight="1">
      <c r="A42" s="188"/>
      <c r="B42" s="10"/>
      <c r="C42" s="10">
        <v>4300</v>
      </c>
      <c r="D42" s="9" t="s">
        <v>206</v>
      </c>
      <c r="E42" s="63">
        <v>0</v>
      </c>
      <c r="F42" s="63">
        <f t="shared" si="1"/>
        <v>8160</v>
      </c>
      <c r="G42" s="63">
        <v>8160</v>
      </c>
      <c r="H42" s="63">
        <v>0</v>
      </c>
    </row>
    <row r="43" spans="1:8" ht="21" customHeight="1">
      <c r="A43" s="188"/>
      <c r="B43" s="10"/>
      <c r="C43" s="10">
        <v>4350</v>
      </c>
      <c r="D43" s="9" t="s">
        <v>312</v>
      </c>
      <c r="E43" s="63">
        <v>0</v>
      </c>
      <c r="F43" s="63">
        <f t="shared" si="1"/>
        <v>350</v>
      </c>
      <c r="G43" s="63">
        <v>350</v>
      </c>
      <c r="H43" s="63">
        <v>0</v>
      </c>
    </row>
    <row r="44" spans="1:8" ht="33" customHeight="1">
      <c r="A44" s="188"/>
      <c r="B44" s="10"/>
      <c r="C44" s="10">
        <v>4370</v>
      </c>
      <c r="D44" s="291" t="s">
        <v>624</v>
      </c>
      <c r="E44" s="63">
        <v>0</v>
      </c>
      <c r="F44" s="63">
        <f t="shared" si="1"/>
        <v>1900</v>
      </c>
      <c r="G44" s="63">
        <v>1900</v>
      </c>
      <c r="H44" s="63">
        <v>0</v>
      </c>
    </row>
    <row r="45" spans="1:8" ht="21" customHeight="1">
      <c r="A45" s="188"/>
      <c r="B45" s="10"/>
      <c r="C45" s="10">
        <v>4410</v>
      </c>
      <c r="D45" s="9" t="s">
        <v>215</v>
      </c>
      <c r="E45" s="63">
        <v>0</v>
      </c>
      <c r="F45" s="63">
        <f t="shared" si="1"/>
        <v>1200</v>
      </c>
      <c r="G45" s="63">
        <v>1200</v>
      </c>
      <c r="H45" s="63">
        <v>0</v>
      </c>
    </row>
    <row r="46" spans="1:8" ht="21" customHeight="1">
      <c r="A46" s="188"/>
      <c r="B46" s="10"/>
      <c r="C46" s="10">
        <v>4430</v>
      </c>
      <c r="D46" s="9" t="s">
        <v>207</v>
      </c>
      <c r="E46" s="63">
        <v>0</v>
      </c>
      <c r="F46" s="63">
        <f t="shared" si="1"/>
        <v>1000</v>
      </c>
      <c r="G46" s="63">
        <v>1000</v>
      </c>
      <c r="H46" s="63">
        <v>0</v>
      </c>
    </row>
    <row r="47" spans="1:8" ht="21" customHeight="1">
      <c r="A47" s="188"/>
      <c r="B47" s="10"/>
      <c r="C47" s="10">
        <v>4440</v>
      </c>
      <c r="D47" s="9" t="s">
        <v>262</v>
      </c>
      <c r="E47" s="63">
        <v>0</v>
      </c>
      <c r="F47" s="63">
        <f t="shared" si="1"/>
        <v>66000</v>
      </c>
      <c r="G47" s="63">
        <v>66000</v>
      </c>
      <c r="H47" s="63">
        <v>0</v>
      </c>
    </row>
    <row r="48" spans="1:8" ht="29.25" customHeight="1">
      <c r="A48" s="188"/>
      <c r="B48" s="10"/>
      <c r="C48" s="10">
        <v>4700</v>
      </c>
      <c r="D48" s="9" t="s">
        <v>172</v>
      </c>
      <c r="E48" s="63">
        <v>0</v>
      </c>
      <c r="F48" s="63">
        <f t="shared" si="1"/>
        <v>3000</v>
      </c>
      <c r="G48" s="63">
        <v>3000</v>
      </c>
      <c r="H48" s="63">
        <v>0</v>
      </c>
    </row>
    <row r="49" spans="1:8" ht="21" customHeight="1">
      <c r="A49" s="188"/>
      <c r="B49" s="10"/>
      <c r="C49" s="10">
        <v>6050</v>
      </c>
      <c r="D49" s="9" t="s">
        <v>627</v>
      </c>
      <c r="E49" s="63">
        <v>0</v>
      </c>
      <c r="F49" s="63">
        <f t="shared" si="1"/>
        <v>6000</v>
      </c>
      <c r="G49" s="63">
        <v>6000</v>
      </c>
      <c r="H49" s="63">
        <v>0</v>
      </c>
    </row>
    <row r="50" spans="1:8" ht="23.25" customHeight="1">
      <c r="A50" s="188"/>
      <c r="B50" s="473" t="s">
        <v>60</v>
      </c>
      <c r="C50" s="473"/>
      <c r="D50" s="471" t="s">
        <v>318</v>
      </c>
      <c r="E50" s="472">
        <v>0</v>
      </c>
      <c r="F50" s="472">
        <f>SUM(G50:H50)</f>
        <v>26000</v>
      </c>
      <c r="G50" s="472">
        <f>G51</f>
        <v>26000</v>
      </c>
      <c r="H50" s="472">
        <f>H51</f>
        <v>0</v>
      </c>
    </row>
    <row r="51" spans="1:8" ht="18.75" customHeight="1">
      <c r="A51" s="188"/>
      <c r="B51" s="7"/>
      <c r="C51" s="7" t="s">
        <v>261</v>
      </c>
      <c r="D51" s="9" t="s">
        <v>262</v>
      </c>
      <c r="E51" s="63">
        <v>0</v>
      </c>
      <c r="F51" s="63">
        <f>G51+H51</f>
        <v>26000</v>
      </c>
      <c r="G51" s="63">
        <v>26000</v>
      </c>
      <c r="H51" s="63">
        <v>0</v>
      </c>
    </row>
    <row r="52" spans="1:8" ht="26.25" customHeight="1">
      <c r="A52" s="468" t="s">
        <v>98</v>
      </c>
      <c r="B52" s="468"/>
      <c r="C52" s="468"/>
      <c r="D52" s="469" t="s">
        <v>99</v>
      </c>
      <c r="E52" s="470">
        <f>E53</f>
        <v>0</v>
      </c>
      <c r="F52" s="470">
        <f>SUM(F53)</f>
        <v>282350</v>
      </c>
      <c r="G52" s="470">
        <f>SUM(G53)</f>
        <v>282350</v>
      </c>
      <c r="H52" s="470">
        <f>SUM(H53)</f>
        <v>0</v>
      </c>
    </row>
    <row r="53" spans="1:8" s="508" customFormat="1" ht="24.75" customHeight="1">
      <c r="A53" s="555"/>
      <c r="B53" s="505" t="s">
        <v>100</v>
      </c>
      <c r="C53" s="505"/>
      <c r="D53" s="506" t="s">
        <v>101</v>
      </c>
      <c r="E53" s="507">
        <f>SUM(E54:E67)</f>
        <v>0</v>
      </c>
      <c r="F53" s="507">
        <f>G53+H53</f>
        <v>282350</v>
      </c>
      <c r="G53" s="507">
        <f>SUM(G54:G67)</f>
        <v>282350</v>
      </c>
      <c r="H53" s="507">
        <f>SUM(H54:H67)</f>
        <v>0</v>
      </c>
    </row>
    <row r="54" spans="1:8" ht="18.75" customHeight="1">
      <c r="A54" s="555"/>
      <c r="B54" s="7"/>
      <c r="C54" s="7" t="s">
        <v>248</v>
      </c>
      <c r="D54" s="9" t="s">
        <v>132</v>
      </c>
      <c r="E54" s="63">
        <v>0</v>
      </c>
      <c r="F54" s="63">
        <f>G54+H54</f>
        <v>350</v>
      </c>
      <c r="G54" s="63">
        <v>350</v>
      </c>
      <c r="H54" s="63">
        <v>0</v>
      </c>
    </row>
    <row r="55" spans="1:8" ht="21.75" customHeight="1">
      <c r="A55" s="555"/>
      <c r="B55" s="10"/>
      <c r="C55" s="10">
        <v>4010</v>
      </c>
      <c r="D55" s="9" t="s">
        <v>212</v>
      </c>
      <c r="E55" s="63">
        <v>0</v>
      </c>
      <c r="F55" s="63">
        <f aca="true" t="shared" si="2" ref="F55:F67">G55+H55</f>
        <v>200000</v>
      </c>
      <c r="G55" s="63">
        <v>200000</v>
      </c>
      <c r="H55" s="63">
        <v>0</v>
      </c>
    </row>
    <row r="56" spans="1:8" ht="21.75" customHeight="1">
      <c r="A56" s="555"/>
      <c r="B56" s="10"/>
      <c r="C56" s="10">
        <v>4040</v>
      </c>
      <c r="D56" s="9" t="s">
        <v>53</v>
      </c>
      <c r="E56" s="63">
        <v>0</v>
      </c>
      <c r="F56" s="63">
        <f t="shared" si="2"/>
        <v>14000</v>
      </c>
      <c r="G56" s="63">
        <v>14000</v>
      </c>
      <c r="H56" s="63">
        <v>0</v>
      </c>
    </row>
    <row r="57" spans="1:8" ht="21.75" customHeight="1">
      <c r="A57" s="555"/>
      <c r="B57" s="10"/>
      <c r="C57" s="10">
        <v>4110</v>
      </c>
      <c r="D57" s="9" t="s">
        <v>252</v>
      </c>
      <c r="E57" s="63">
        <v>0</v>
      </c>
      <c r="F57" s="63">
        <f t="shared" si="2"/>
        <v>33000</v>
      </c>
      <c r="G57" s="63">
        <v>33000</v>
      </c>
      <c r="H57" s="63">
        <v>0</v>
      </c>
    </row>
    <row r="58" spans="1:8" ht="21.75" customHeight="1">
      <c r="A58" s="555"/>
      <c r="B58" s="10"/>
      <c r="C58" s="10">
        <v>4120</v>
      </c>
      <c r="D58" s="9" t="s">
        <v>12</v>
      </c>
      <c r="E58" s="63">
        <v>0</v>
      </c>
      <c r="F58" s="63">
        <f t="shared" si="2"/>
        <v>5500</v>
      </c>
      <c r="G58" s="63">
        <v>5500</v>
      </c>
      <c r="H58" s="63">
        <v>0</v>
      </c>
    </row>
    <row r="59" spans="1:8" ht="21.75" customHeight="1">
      <c r="A59" s="555"/>
      <c r="B59" s="10"/>
      <c r="C59" s="10">
        <v>4210</v>
      </c>
      <c r="D59" s="9" t="s">
        <v>218</v>
      </c>
      <c r="E59" s="63">
        <v>0</v>
      </c>
      <c r="F59" s="63">
        <f t="shared" si="2"/>
        <v>1600</v>
      </c>
      <c r="G59" s="63">
        <v>1600</v>
      </c>
      <c r="H59" s="63">
        <v>0</v>
      </c>
    </row>
    <row r="60" spans="1:8" ht="16.5" customHeight="1">
      <c r="A60" s="555"/>
      <c r="B60" s="10"/>
      <c r="C60" s="10">
        <v>4240</v>
      </c>
      <c r="D60" s="9" t="s">
        <v>104</v>
      </c>
      <c r="E60" s="63">
        <v>0</v>
      </c>
      <c r="F60" s="63">
        <f t="shared" si="2"/>
        <v>1000</v>
      </c>
      <c r="G60" s="63">
        <v>1000</v>
      </c>
      <c r="H60" s="63">
        <v>0</v>
      </c>
    </row>
    <row r="61" spans="1:8" ht="21.75" customHeight="1">
      <c r="A61" s="555"/>
      <c r="B61" s="10"/>
      <c r="C61" s="10">
        <v>4260</v>
      </c>
      <c r="D61" s="9" t="s">
        <v>213</v>
      </c>
      <c r="E61" s="63">
        <v>0</v>
      </c>
      <c r="F61" s="63">
        <f t="shared" si="2"/>
        <v>8100</v>
      </c>
      <c r="G61" s="63">
        <v>8100</v>
      </c>
      <c r="H61" s="63">
        <v>0</v>
      </c>
    </row>
    <row r="62" spans="1:8" ht="21.75" customHeight="1">
      <c r="A62" s="555"/>
      <c r="B62" s="10"/>
      <c r="C62" s="10">
        <v>4280</v>
      </c>
      <c r="D62" s="9" t="s">
        <v>214</v>
      </c>
      <c r="E62" s="63">
        <v>0</v>
      </c>
      <c r="F62" s="63">
        <f t="shared" si="2"/>
        <v>200</v>
      </c>
      <c r="G62" s="63">
        <v>200</v>
      </c>
      <c r="H62" s="63">
        <v>0</v>
      </c>
    </row>
    <row r="63" spans="1:8" ht="21.75" customHeight="1">
      <c r="A63" s="555"/>
      <c r="B63" s="10"/>
      <c r="C63" s="10">
        <v>4300</v>
      </c>
      <c r="D63" s="9" t="s">
        <v>206</v>
      </c>
      <c r="E63" s="63">
        <v>0</v>
      </c>
      <c r="F63" s="63">
        <f t="shared" si="2"/>
        <v>1800</v>
      </c>
      <c r="G63" s="63">
        <v>1800</v>
      </c>
      <c r="H63" s="63">
        <v>0</v>
      </c>
    </row>
    <row r="64" spans="1:8" ht="21.75" customHeight="1">
      <c r="A64" s="555"/>
      <c r="B64" s="10"/>
      <c r="C64" s="10">
        <v>4350</v>
      </c>
      <c r="D64" s="9" t="s">
        <v>312</v>
      </c>
      <c r="E64" s="63">
        <v>0</v>
      </c>
      <c r="F64" s="63">
        <f t="shared" si="2"/>
        <v>650</v>
      </c>
      <c r="G64" s="63">
        <v>650</v>
      </c>
      <c r="H64" s="63">
        <v>0</v>
      </c>
    </row>
    <row r="65" spans="1:8" ht="33" customHeight="1">
      <c r="A65" s="555"/>
      <c r="B65" s="10"/>
      <c r="C65" s="10">
        <v>4370</v>
      </c>
      <c r="D65" s="291" t="s">
        <v>624</v>
      </c>
      <c r="E65" s="63">
        <v>0</v>
      </c>
      <c r="F65" s="63">
        <f t="shared" si="2"/>
        <v>400</v>
      </c>
      <c r="G65" s="63">
        <v>400</v>
      </c>
      <c r="H65" s="63">
        <v>0</v>
      </c>
    </row>
    <row r="66" spans="1:8" ht="21.75" customHeight="1">
      <c r="A66" s="555"/>
      <c r="B66" s="10"/>
      <c r="C66" s="10">
        <v>4430</v>
      </c>
      <c r="D66" s="425" t="s">
        <v>207</v>
      </c>
      <c r="E66" s="63">
        <v>0</v>
      </c>
      <c r="F66" s="63">
        <f t="shared" si="2"/>
        <v>250</v>
      </c>
      <c r="G66" s="63">
        <v>250</v>
      </c>
      <c r="H66" s="63">
        <v>0</v>
      </c>
    </row>
    <row r="67" spans="1:8" ht="17.25" customHeight="1">
      <c r="A67" s="555"/>
      <c r="B67" s="10"/>
      <c r="C67" s="10">
        <v>4440</v>
      </c>
      <c r="D67" s="9" t="s">
        <v>262</v>
      </c>
      <c r="E67" s="63">
        <v>0</v>
      </c>
      <c r="F67" s="63">
        <f t="shared" si="2"/>
        <v>15500</v>
      </c>
      <c r="G67" s="63">
        <v>15500</v>
      </c>
      <c r="H67" s="63">
        <v>0</v>
      </c>
    </row>
    <row r="68" spans="1:8" ht="32.25" customHeight="1">
      <c r="A68" s="846" t="s">
        <v>127</v>
      </c>
      <c r="B68" s="846"/>
      <c r="C68" s="846"/>
      <c r="D68" s="859"/>
      <c r="E68" s="296">
        <f>SUM(E8)</f>
        <v>34300</v>
      </c>
      <c r="F68" s="296">
        <f>SUM(G68:H68)</f>
        <v>4412127</v>
      </c>
      <c r="G68" s="296">
        <f>G7+G52</f>
        <v>4412127</v>
      </c>
      <c r="H68" s="296">
        <f>H7+H52</f>
        <v>0</v>
      </c>
    </row>
    <row r="69" spans="5:8" ht="19.5" customHeight="1">
      <c r="E69" s="112"/>
      <c r="F69" s="112"/>
      <c r="G69" s="112"/>
      <c r="H69" s="112"/>
    </row>
    <row r="70" spans="1:8" ht="15" customHeight="1">
      <c r="A70" s="474"/>
      <c r="B70" s="474"/>
      <c r="C70" s="862" t="s">
        <v>202</v>
      </c>
      <c r="D70" s="863"/>
      <c r="E70" s="360">
        <f>E9</f>
        <v>100</v>
      </c>
      <c r="F70" s="360">
        <v>0</v>
      </c>
      <c r="G70" s="360">
        <v>0</v>
      </c>
      <c r="H70" s="360">
        <v>0</v>
      </c>
    </row>
    <row r="71" spans="1:8" ht="15" customHeight="1">
      <c r="A71" s="474"/>
      <c r="B71" s="474"/>
      <c r="C71" s="857" t="s">
        <v>303</v>
      </c>
      <c r="D71" s="857"/>
      <c r="E71" s="360">
        <f>E10</f>
        <v>30000</v>
      </c>
      <c r="F71" s="360">
        <v>0</v>
      </c>
      <c r="G71" s="360">
        <v>0</v>
      </c>
      <c r="H71" s="360">
        <v>0</v>
      </c>
    </row>
    <row r="72" spans="1:8" ht="15" customHeight="1">
      <c r="A72" s="474"/>
      <c r="B72" s="474"/>
      <c r="C72" s="857" t="s">
        <v>210</v>
      </c>
      <c r="D72" s="857"/>
      <c r="E72" s="360">
        <v>0</v>
      </c>
      <c r="F72" s="360">
        <v>0</v>
      </c>
      <c r="G72" s="360">
        <v>0</v>
      </c>
      <c r="H72" s="360">
        <v>0</v>
      </c>
    </row>
    <row r="73" spans="1:8" ht="15" customHeight="1">
      <c r="A73" s="474"/>
      <c r="B73" s="474"/>
      <c r="C73" s="857" t="s">
        <v>204</v>
      </c>
      <c r="D73" s="857"/>
      <c r="E73" s="360">
        <f>E11</f>
        <v>1200</v>
      </c>
      <c r="F73" s="360">
        <v>0</v>
      </c>
      <c r="G73" s="360">
        <v>0</v>
      </c>
      <c r="H73" s="360">
        <v>0</v>
      </c>
    </row>
    <row r="74" spans="1:8" ht="15" customHeight="1">
      <c r="A74" s="474"/>
      <c r="B74" s="474"/>
      <c r="C74" s="857" t="s">
        <v>305</v>
      </c>
      <c r="D74" s="857"/>
      <c r="E74" s="360">
        <f>E12</f>
        <v>3000</v>
      </c>
      <c r="F74" s="360">
        <v>0</v>
      </c>
      <c r="G74" s="360">
        <v>0</v>
      </c>
      <c r="H74" s="360">
        <v>0</v>
      </c>
    </row>
    <row r="75" spans="1:8" ht="15" customHeight="1">
      <c r="A75" s="427"/>
      <c r="B75" s="427"/>
      <c r="C75" s="858" t="s">
        <v>248</v>
      </c>
      <c r="D75" s="858"/>
      <c r="E75" s="360">
        <f aca="true" t="shared" si="3" ref="E75:H76">E13+E32+E54</f>
        <v>0</v>
      </c>
      <c r="F75" s="360">
        <f t="shared" si="3"/>
        <v>7570</v>
      </c>
      <c r="G75" s="360">
        <f t="shared" si="3"/>
        <v>7570</v>
      </c>
      <c r="H75" s="360">
        <f t="shared" si="3"/>
        <v>0</v>
      </c>
    </row>
    <row r="76" spans="1:8" ht="15" customHeight="1">
      <c r="A76" s="427"/>
      <c r="B76" s="427"/>
      <c r="C76" s="855">
        <v>4010</v>
      </c>
      <c r="D76" s="855"/>
      <c r="E76" s="360">
        <f t="shared" si="3"/>
        <v>0</v>
      </c>
      <c r="F76" s="360">
        <f t="shared" si="3"/>
        <v>3154480</v>
      </c>
      <c r="G76" s="360">
        <f t="shared" si="3"/>
        <v>3154480</v>
      </c>
      <c r="H76" s="360">
        <f t="shared" si="3"/>
        <v>0</v>
      </c>
    </row>
    <row r="77" spans="1:8" ht="15" customHeight="1">
      <c r="A77" s="427"/>
      <c r="B77" s="427"/>
      <c r="C77" s="855">
        <v>4040</v>
      </c>
      <c r="D77" s="855"/>
      <c r="E77" s="360">
        <f aca="true" t="shared" si="4" ref="E77:G78">E15+E34+E56</f>
        <v>0</v>
      </c>
      <c r="F77" s="360">
        <f t="shared" si="4"/>
        <v>250127</v>
      </c>
      <c r="G77" s="360">
        <f t="shared" si="4"/>
        <v>250127</v>
      </c>
      <c r="H77" s="360">
        <v>0</v>
      </c>
    </row>
    <row r="78" spans="1:8" ht="15" customHeight="1">
      <c r="A78" s="427"/>
      <c r="B78" s="427"/>
      <c r="C78" s="855">
        <v>4110</v>
      </c>
      <c r="D78" s="855"/>
      <c r="E78" s="360">
        <f t="shared" si="4"/>
        <v>0</v>
      </c>
      <c r="F78" s="360">
        <f t="shared" si="4"/>
        <v>521000</v>
      </c>
      <c r="G78" s="360">
        <f t="shared" si="4"/>
        <v>521000</v>
      </c>
      <c r="H78" s="360">
        <f>H16+H35+H57</f>
        <v>0</v>
      </c>
    </row>
    <row r="79" spans="1:8" ht="15" customHeight="1">
      <c r="A79" s="427"/>
      <c r="B79" s="427"/>
      <c r="C79" s="855">
        <v>4120</v>
      </c>
      <c r="D79" s="855"/>
      <c r="E79" s="360">
        <v>0</v>
      </c>
      <c r="F79" s="360">
        <f aca="true" t="shared" si="5" ref="F79:G82">F17+F36+F58</f>
        <v>81700</v>
      </c>
      <c r="G79" s="360">
        <f t="shared" si="5"/>
        <v>81700</v>
      </c>
      <c r="H79" s="360">
        <v>0</v>
      </c>
    </row>
    <row r="80" spans="1:8" ht="15" customHeight="1">
      <c r="A80" s="427"/>
      <c r="B80" s="427"/>
      <c r="C80" s="855">
        <v>4210</v>
      </c>
      <c r="D80" s="855"/>
      <c r="E80" s="360">
        <v>0</v>
      </c>
      <c r="F80" s="360">
        <f t="shared" si="5"/>
        <v>31300</v>
      </c>
      <c r="G80" s="360">
        <f t="shared" si="5"/>
        <v>31300</v>
      </c>
      <c r="H80" s="360">
        <v>0</v>
      </c>
    </row>
    <row r="81" spans="1:8" ht="15" customHeight="1">
      <c r="A81" s="427"/>
      <c r="B81" s="427"/>
      <c r="C81" s="855">
        <v>4240</v>
      </c>
      <c r="D81" s="855"/>
      <c r="E81" s="360">
        <v>0</v>
      </c>
      <c r="F81" s="360">
        <f t="shared" si="5"/>
        <v>8000</v>
      </c>
      <c r="G81" s="360">
        <f t="shared" si="5"/>
        <v>8000</v>
      </c>
      <c r="H81" s="360">
        <v>0</v>
      </c>
    </row>
    <row r="82" spans="1:8" ht="15" customHeight="1">
      <c r="A82" s="427"/>
      <c r="B82" s="427"/>
      <c r="C82" s="855">
        <v>4260</v>
      </c>
      <c r="D82" s="855"/>
      <c r="E82" s="360">
        <v>0</v>
      </c>
      <c r="F82" s="360">
        <f t="shared" si="5"/>
        <v>92340</v>
      </c>
      <c r="G82" s="360">
        <f t="shared" si="5"/>
        <v>92340</v>
      </c>
      <c r="H82" s="360">
        <v>0</v>
      </c>
    </row>
    <row r="83" spans="1:8" ht="15" customHeight="1">
      <c r="A83" s="427"/>
      <c r="B83" s="427"/>
      <c r="C83" s="855">
        <v>4270</v>
      </c>
      <c r="D83" s="855"/>
      <c r="E83" s="360">
        <v>0</v>
      </c>
      <c r="F83" s="360">
        <f>F21+F40</f>
        <v>14000</v>
      </c>
      <c r="G83" s="360">
        <f>G21+G40</f>
        <v>14000</v>
      </c>
      <c r="H83" s="360">
        <f>H21+H40</f>
        <v>0</v>
      </c>
    </row>
    <row r="84" spans="1:8" ht="15" customHeight="1">
      <c r="A84" s="427"/>
      <c r="B84" s="427"/>
      <c r="C84" s="855">
        <v>4280</v>
      </c>
      <c r="D84" s="855"/>
      <c r="E84" s="360">
        <v>0</v>
      </c>
      <c r="F84" s="360">
        <f aca="true" t="shared" si="6" ref="F84:G87">F22+F41+F62</f>
        <v>3200</v>
      </c>
      <c r="G84" s="360">
        <f t="shared" si="6"/>
        <v>3200</v>
      </c>
      <c r="H84" s="360">
        <v>0</v>
      </c>
    </row>
    <row r="85" spans="1:8" ht="15" customHeight="1">
      <c r="A85" s="427"/>
      <c r="B85" s="427"/>
      <c r="C85" s="855">
        <v>4300</v>
      </c>
      <c r="D85" s="855"/>
      <c r="E85" s="360">
        <v>0</v>
      </c>
      <c r="F85" s="360">
        <f t="shared" si="6"/>
        <v>24460</v>
      </c>
      <c r="G85" s="360">
        <f t="shared" si="6"/>
        <v>24460</v>
      </c>
      <c r="H85" s="360">
        <v>0</v>
      </c>
    </row>
    <row r="86" spans="1:8" ht="15" customHeight="1">
      <c r="A86" s="427"/>
      <c r="B86" s="427"/>
      <c r="C86" s="855">
        <v>4350</v>
      </c>
      <c r="D86" s="855"/>
      <c r="E86" s="360">
        <v>0</v>
      </c>
      <c r="F86" s="360">
        <f t="shared" si="6"/>
        <v>1400</v>
      </c>
      <c r="G86" s="360">
        <f t="shared" si="6"/>
        <v>1400</v>
      </c>
      <c r="H86" s="360">
        <f>H24+H43+H64</f>
        <v>0</v>
      </c>
    </row>
    <row r="87" spans="1:8" ht="15" customHeight="1">
      <c r="A87" s="427"/>
      <c r="B87" s="427"/>
      <c r="C87" s="855">
        <v>4370</v>
      </c>
      <c r="D87" s="855"/>
      <c r="E87" s="360">
        <v>0</v>
      </c>
      <c r="F87" s="360">
        <f t="shared" si="6"/>
        <v>4700</v>
      </c>
      <c r="G87" s="360">
        <f t="shared" si="6"/>
        <v>4700</v>
      </c>
      <c r="H87" s="360">
        <v>0</v>
      </c>
    </row>
    <row r="88" spans="1:8" ht="15" customHeight="1">
      <c r="A88" s="427"/>
      <c r="B88" s="427"/>
      <c r="C88" s="855">
        <v>4410</v>
      </c>
      <c r="D88" s="855"/>
      <c r="E88" s="360">
        <v>0</v>
      </c>
      <c r="F88" s="360">
        <f>F26+F45</f>
        <v>2700</v>
      </c>
      <c r="G88" s="360">
        <f>G26+G45</f>
        <v>2700</v>
      </c>
      <c r="H88" s="360">
        <v>0</v>
      </c>
    </row>
    <row r="89" spans="1:8" ht="15" customHeight="1">
      <c r="A89" s="427"/>
      <c r="B89" s="427"/>
      <c r="C89" s="855">
        <v>4420</v>
      </c>
      <c r="D89" s="855"/>
      <c r="E89" s="360">
        <v>0</v>
      </c>
      <c r="F89" s="360">
        <f>F27</f>
        <v>1500</v>
      </c>
      <c r="G89" s="360">
        <f>G27</f>
        <v>1500</v>
      </c>
      <c r="H89" s="360">
        <v>0</v>
      </c>
    </row>
    <row r="90" spans="1:8" ht="15" customHeight="1">
      <c r="A90" s="427"/>
      <c r="B90" s="427"/>
      <c r="C90" s="855">
        <v>4430</v>
      </c>
      <c r="D90" s="855"/>
      <c r="E90" s="360">
        <v>0</v>
      </c>
      <c r="F90" s="360">
        <f>F28+F46+F66</f>
        <v>2500</v>
      </c>
      <c r="G90" s="360">
        <f>G28+G46+G66</f>
        <v>2500</v>
      </c>
      <c r="H90" s="360">
        <f>H28+H46+H66</f>
        <v>0</v>
      </c>
    </row>
    <row r="91" spans="1:8" ht="15" customHeight="1">
      <c r="A91" s="427"/>
      <c r="B91" s="427"/>
      <c r="C91" s="855">
        <v>4440</v>
      </c>
      <c r="D91" s="855"/>
      <c r="E91" s="360">
        <v>0</v>
      </c>
      <c r="F91" s="360">
        <f>F29+F47+F51+F67</f>
        <v>201150</v>
      </c>
      <c r="G91" s="360">
        <f>G29+G47+G51+G67</f>
        <v>201150</v>
      </c>
      <c r="H91" s="360">
        <v>0</v>
      </c>
    </row>
    <row r="92" spans="1:8" ht="15" customHeight="1">
      <c r="A92" s="427"/>
      <c r="B92" s="427"/>
      <c r="C92" s="854">
        <v>4700</v>
      </c>
      <c r="D92" s="854"/>
      <c r="E92" s="360">
        <v>0</v>
      </c>
      <c r="F92" s="360">
        <f>F30+F48</f>
        <v>4000</v>
      </c>
      <c r="G92" s="360">
        <f>G30+G48</f>
        <v>4000</v>
      </c>
      <c r="H92" s="360">
        <f>H30+H48</f>
        <v>0</v>
      </c>
    </row>
    <row r="93" spans="1:8" ht="15" customHeight="1">
      <c r="A93" s="427"/>
      <c r="B93" s="427"/>
      <c r="C93" s="868">
        <v>6050</v>
      </c>
      <c r="D93" s="869"/>
      <c r="E93" s="360">
        <v>0</v>
      </c>
      <c r="F93" s="360">
        <f>F49</f>
        <v>6000</v>
      </c>
      <c r="G93" s="360">
        <f>G49</f>
        <v>6000</v>
      </c>
      <c r="H93" s="360">
        <f>H49</f>
        <v>0</v>
      </c>
    </row>
    <row r="94" spans="1:8" ht="15" customHeight="1">
      <c r="A94" s="362"/>
      <c r="B94" s="362"/>
      <c r="C94" s="856" t="s">
        <v>413</v>
      </c>
      <c r="D94" s="856"/>
      <c r="E94" s="475">
        <f>SUM(E70:E93)</f>
        <v>34300</v>
      </c>
      <c r="F94" s="475">
        <f>SUM(F70:F93)</f>
        <v>4412127</v>
      </c>
      <c r="G94" s="475">
        <f>SUM(G70:G93)</f>
        <v>4412127</v>
      </c>
      <c r="H94" s="475">
        <f>SUM(H70:H93)</f>
        <v>0</v>
      </c>
    </row>
    <row r="96" spans="5:8" ht="12.75">
      <c r="E96" s="110">
        <f>E94-E68</f>
        <v>0</v>
      </c>
      <c r="F96" s="110">
        <f>F68-F94</f>
        <v>0</v>
      </c>
      <c r="G96" s="110">
        <f>G68-G94</f>
        <v>0</v>
      </c>
      <c r="H96" s="110">
        <f>H68-H94</f>
        <v>0</v>
      </c>
    </row>
  </sheetData>
  <sheetProtection/>
  <mergeCells count="37">
    <mergeCell ref="E5:E6"/>
    <mergeCell ref="F5:F6"/>
    <mergeCell ref="G5:H5"/>
    <mergeCell ref="A68:D68"/>
    <mergeCell ref="A3:H3"/>
    <mergeCell ref="A1:H1"/>
    <mergeCell ref="A2:I2"/>
    <mergeCell ref="A4:H4"/>
    <mergeCell ref="A5:A6"/>
    <mergeCell ref="B5:B6"/>
    <mergeCell ref="C5:C6"/>
    <mergeCell ref="D5:D6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75:D75"/>
    <mergeCell ref="C85:D85"/>
    <mergeCell ref="C86:D86"/>
    <mergeCell ref="C87:D87"/>
    <mergeCell ref="C88:D88"/>
    <mergeCell ref="C80:D80"/>
    <mergeCell ref="C81:D81"/>
    <mergeCell ref="C82:D82"/>
    <mergeCell ref="C83:D83"/>
    <mergeCell ref="C84:D84"/>
    <mergeCell ref="C89:D89"/>
    <mergeCell ref="C90:D90"/>
    <mergeCell ref="C91:D91"/>
    <mergeCell ref="C92:D92"/>
    <mergeCell ref="C94:D94"/>
    <mergeCell ref="C93:D93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>
    <oddHeader>&amp;RZałącznik Nr 16
do Uchwały Nr 124/11 Zarządu Powiatu 
w  Stargardzie Szczecińskim
z dnia 13 stycznia 2011 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C39" sqref="C39:D39"/>
    </sheetView>
  </sheetViews>
  <sheetFormatPr defaultColWidth="9.140625" defaultRowHeight="12.75"/>
  <cols>
    <col min="1" max="3" width="9.140625" style="2" customWidth="1"/>
    <col min="4" max="4" width="53.7109375" style="2" customWidth="1"/>
    <col min="5" max="8" width="18.7109375" style="3" customWidth="1"/>
  </cols>
  <sheetData>
    <row r="1" spans="1:8" ht="12.75">
      <c r="A1" s="837" t="s">
        <v>160</v>
      </c>
      <c r="B1" s="837"/>
      <c r="C1" s="837"/>
      <c r="D1" s="837"/>
      <c r="E1" s="837"/>
      <c r="F1" s="837"/>
      <c r="G1" s="837"/>
      <c r="H1" s="837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5">
      <c r="A3" s="860" t="s">
        <v>328</v>
      </c>
      <c r="B3" s="860"/>
      <c r="C3" s="860"/>
      <c r="D3" s="860"/>
      <c r="E3" s="860"/>
      <c r="F3" s="860"/>
      <c r="G3" s="860"/>
      <c r="H3" s="860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7.75" customHeight="1">
      <c r="A7" s="476">
        <v>801</v>
      </c>
      <c r="B7" s="476"/>
      <c r="C7" s="476"/>
      <c r="D7" s="477" t="s">
        <v>39</v>
      </c>
      <c r="E7" s="313">
        <f>SUM(E8,E29)</f>
        <v>15400</v>
      </c>
      <c r="F7" s="313">
        <f>F8+F29</f>
        <v>4015390</v>
      </c>
      <c r="G7" s="313">
        <f>G8+G29</f>
        <v>4015390</v>
      </c>
      <c r="H7" s="313">
        <f>H8+H29</f>
        <v>0</v>
      </c>
    </row>
    <row r="8" spans="1:8" ht="27" customHeight="1">
      <c r="A8" s="295"/>
      <c r="B8" s="515">
        <v>80120</v>
      </c>
      <c r="C8" s="515"/>
      <c r="D8" s="516" t="s">
        <v>46</v>
      </c>
      <c r="E8" s="517">
        <f>SUM(E9:E13)</f>
        <v>15400</v>
      </c>
      <c r="F8" s="517">
        <f>SUM(G8:H8)</f>
        <v>3964120</v>
      </c>
      <c r="G8" s="517">
        <f>SUM(G9:G28)</f>
        <v>3964120</v>
      </c>
      <c r="H8" s="517">
        <f>SUM(H9:H28)</f>
        <v>0</v>
      </c>
    </row>
    <row r="9" spans="1:8" ht="24.75" customHeight="1">
      <c r="A9" s="295"/>
      <c r="B9" s="10"/>
      <c r="C9" s="7" t="s">
        <v>202</v>
      </c>
      <c r="D9" s="9" t="s">
        <v>203</v>
      </c>
      <c r="E9" s="23">
        <v>400</v>
      </c>
      <c r="F9" s="23">
        <f>G9+H9</f>
        <v>0</v>
      </c>
      <c r="G9" s="23">
        <v>0</v>
      </c>
      <c r="H9" s="23">
        <v>0</v>
      </c>
    </row>
    <row r="10" spans="1:8" ht="51">
      <c r="A10" s="295"/>
      <c r="B10" s="11"/>
      <c r="C10" s="7" t="s">
        <v>303</v>
      </c>
      <c r="D10" s="16" t="s">
        <v>304</v>
      </c>
      <c r="E10" s="63">
        <v>10000</v>
      </c>
      <c r="F10" s="23">
        <f aca="true" t="shared" si="0" ref="F10:F28">G10+H10</f>
        <v>0</v>
      </c>
      <c r="G10" s="23">
        <v>0</v>
      </c>
      <c r="H10" s="23">
        <v>0</v>
      </c>
    </row>
    <row r="11" spans="1:8" ht="21" customHeight="1">
      <c r="A11" s="295"/>
      <c r="B11" s="10"/>
      <c r="C11" s="7" t="s">
        <v>204</v>
      </c>
      <c r="D11" s="16" t="s">
        <v>205</v>
      </c>
      <c r="E11" s="63">
        <v>4000</v>
      </c>
      <c r="F11" s="23">
        <f t="shared" si="0"/>
        <v>0</v>
      </c>
      <c r="G11" s="23">
        <v>0</v>
      </c>
      <c r="H11" s="23">
        <v>0</v>
      </c>
    </row>
    <row r="12" spans="1:8" ht="21" customHeight="1">
      <c r="A12" s="295"/>
      <c r="B12" s="10"/>
      <c r="C12" s="7" t="s">
        <v>305</v>
      </c>
      <c r="D12" s="16" t="s">
        <v>306</v>
      </c>
      <c r="E12" s="63">
        <v>1000</v>
      </c>
      <c r="F12" s="23">
        <f t="shared" si="0"/>
        <v>0</v>
      </c>
      <c r="G12" s="23">
        <v>0</v>
      </c>
      <c r="H12" s="23">
        <v>0</v>
      </c>
    </row>
    <row r="13" spans="1:8" ht="21" customHeight="1">
      <c r="A13" s="295"/>
      <c r="B13" s="10"/>
      <c r="C13" s="7" t="s">
        <v>248</v>
      </c>
      <c r="D13" s="16" t="s">
        <v>309</v>
      </c>
      <c r="E13" s="63">
        <v>0</v>
      </c>
      <c r="F13" s="23">
        <f t="shared" si="0"/>
        <v>5000</v>
      </c>
      <c r="G13" s="23">
        <v>5000</v>
      </c>
      <c r="H13" s="23">
        <v>0</v>
      </c>
    </row>
    <row r="14" spans="1:8" ht="21" customHeight="1">
      <c r="A14" s="295"/>
      <c r="B14" s="10"/>
      <c r="C14" s="10">
        <v>4010</v>
      </c>
      <c r="D14" s="9" t="s">
        <v>212</v>
      </c>
      <c r="E14" s="63">
        <v>0</v>
      </c>
      <c r="F14" s="23">
        <f t="shared" si="0"/>
        <v>2750000</v>
      </c>
      <c r="G14" s="23">
        <v>2750000</v>
      </c>
      <c r="H14" s="23">
        <v>0</v>
      </c>
    </row>
    <row r="15" spans="1:8" ht="21" customHeight="1">
      <c r="A15" s="295"/>
      <c r="B15" s="10"/>
      <c r="C15" s="10">
        <v>4040</v>
      </c>
      <c r="D15" s="9" t="s">
        <v>53</v>
      </c>
      <c r="E15" s="63">
        <v>0</v>
      </c>
      <c r="F15" s="23">
        <f t="shared" si="0"/>
        <v>218620</v>
      </c>
      <c r="G15" s="23">
        <v>218620</v>
      </c>
      <c r="H15" s="23">
        <v>0</v>
      </c>
    </row>
    <row r="16" spans="1:8" ht="21" customHeight="1">
      <c r="A16" s="295"/>
      <c r="B16" s="10"/>
      <c r="C16" s="10">
        <v>4110</v>
      </c>
      <c r="D16" s="9" t="s">
        <v>252</v>
      </c>
      <c r="E16" s="63">
        <v>0</v>
      </c>
      <c r="F16" s="23">
        <f t="shared" si="0"/>
        <v>447000</v>
      </c>
      <c r="G16" s="23">
        <v>447000</v>
      </c>
      <c r="H16" s="23">
        <v>0</v>
      </c>
    </row>
    <row r="17" spans="1:8" ht="21" customHeight="1">
      <c r="A17" s="295"/>
      <c r="B17" s="10"/>
      <c r="C17" s="10">
        <v>4120</v>
      </c>
      <c r="D17" s="9" t="s">
        <v>12</v>
      </c>
      <c r="E17" s="23">
        <v>0</v>
      </c>
      <c r="F17" s="23">
        <f t="shared" si="0"/>
        <v>61000</v>
      </c>
      <c r="G17" s="23">
        <v>61000</v>
      </c>
      <c r="H17" s="23">
        <v>0</v>
      </c>
    </row>
    <row r="18" spans="1:8" ht="21" customHeight="1">
      <c r="A18" s="295"/>
      <c r="B18" s="10"/>
      <c r="C18" s="10">
        <v>4210</v>
      </c>
      <c r="D18" s="9" t="s">
        <v>218</v>
      </c>
      <c r="E18" s="23">
        <v>0</v>
      </c>
      <c r="F18" s="23">
        <f t="shared" si="0"/>
        <v>59000</v>
      </c>
      <c r="G18" s="23">
        <v>59000</v>
      </c>
      <c r="H18" s="23">
        <v>0</v>
      </c>
    </row>
    <row r="19" spans="1:8" ht="21" customHeight="1">
      <c r="A19" s="295"/>
      <c r="B19" s="10"/>
      <c r="C19" s="10">
        <v>4240</v>
      </c>
      <c r="D19" s="9" t="s">
        <v>42</v>
      </c>
      <c r="E19" s="23">
        <v>0</v>
      </c>
      <c r="F19" s="23">
        <f t="shared" si="0"/>
        <v>20000</v>
      </c>
      <c r="G19" s="23">
        <v>20000</v>
      </c>
      <c r="H19" s="23">
        <v>0</v>
      </c>
    </row>
    <row r="20" spans="1:8" ht="21" customHeight="1">
      <c r="A20" s="295"/>
      <c r="B20" s="10"/>
      <c r="C20" s="10">
        <v>4260</v>
      </c>
      <c r="D20" s="9" t="s">
        <v>213</v>
      </c>
      <c r="E20" s="23">
        <v>0</v>
      </c>
      <c r="F20" s="23">
        <f t="shared" si="0"/>
        <v>200000</v>
      </c>
      <c r="G20" s="23">
        <v>200000</v>
      </c>
      <c r="H20" s="23">
        <v>0</v>
      </c>
    </row>
    <row r="21" spans="1:8" ht="21" customHeight="1">
      <c r="A21" s="295"/>
      <c r="B21" s="10"/>
      <c r="C21" s="10">
        <v>4270</v>
      </c>
      <c r="D21" s="9" t="s">
        <v>219</v>
      </c>
      <c r="E21" s="23">
        <v>0</v>
      </c>
      <c r="F21" s="23">
        <f t="shared" si="0"/>
        <v>6000</v>
      </c>
      <c r="G21" s="23">
        <v>6000</v>
      </c>
      <c r="H21" s="23">
        <v>0</v>
      </c>
    </row>
    <row r="22" spans="1:8" ht="21" customHeight="1">
      <c r="A22" s="295"/>
      <c r="B22" s="10"/>
      <c r="C22" s="10">
        <v>4280</v>
      </c>
      <c r="D22" s="9" t="s">
        <v>329</v>
      </c>
      <c r="E22" s="23">
        <v>0</v>
      </c>
      <c r="F22" s="23">
        <f t="shared" si="0"/>
        <v>4000</v>
      </c>
      <c r="G22" s="23">
        <v>4000</v>
      </c>
      <c r="H22" s="23">
        <v>0</v>
      </c>
    </row>
    <row r="23" spans="1:8" ht="21" customHeight="1">
      <c r="A23" s="295"/>
      <c r="B23" s="10"/>
      <c r="C23" s="10">
        <v>4300</v>
      </c>
      <c r="D23" s="9" t="s">
        <v>206</v>
      </c>
      <c r="E23" s="23">
        <v>0</v>
      </c>
      <c r="F23" s="23">
        <f t="shared" si="0"/>
        <v>38500</v>
      </c>
      <c r="G23" s="23">
        <v>38500</v>
      </c>
      <c r="H23" s="23">
        <v>0</v>
      </c>
    </row>
    <row r="24" spans="1:8" ht="39.75" customHeight="1">
      <c r="A24" s="295"/>
      <c r="B24" s="10"/>
      <c r="C24" s="10">
        <v>4370</v>
      </c>
      <c r="D24" s="305" t="s">
        <v>624</v>
      </c>
      <c r="E24" s="23">
        <v>0</v>
      </c>
      <c r="F24" s="23">
        <f t="shared" si="0"/>
        <v>4000</v>
      </c>
      <c r="G24" s="23">
        <v>4000</v>
      </c>
      <c r="H24" s="23">
        <v>0</v>
      </c>
    </row>
    <row r="25" spans="1:8" ht="21" customHeight="1">
      <c r="A25" s="295"/>
      <c r="B25" s="10"/>
      <c r="C25" s="10">
        <v>4410</v>
      </c>
      <c r="D25" s="9" t="s">
        <v>215</v>
      </c>
      <c r="E25" s="23">
        <v>0</v>
      </c>
      <c r="F25" s="23">
        <f t="shared" si="0"/>
        <v>1500</v>
      </c>
      <c r="G25" s="23">
        <v>1500</v>
      </c>
      <c r="H25" s="23">
        <v>0</v>
      </c>
    </row>
    <row r="26" spans="1:8" ht="21" customHeight="1">
      <c r="A26" s="295"/>
      <c r="B26" s="10"/>
      <c r="C26" s="10">
        <v>4430</v>
      </c>
      <c r="D26" s="9" t="s">
        <v>207</v>
      </c>
      <c r="E26" s="23">
        <v>0</v>
      </c>
      <c r="F26" s="23">
        <f t="shared" si="0"/>
        <v>4000</v>
      </c>
      <c r="G26" s="23">
        <v>4000</v>
      </c>
      <c r="H26" s="23">
        <v>0</v>
      </c>
    </row>
    <row r="27" spans="1:8" ht="21" customHeight="1">
      <c r="A27" s="295"/>
      <c r="B27" s="10"/>
      <c r="C27" s="10">
        <v>4440</v>
      </c>
      <c r="D27" s="9" t="s">
        <v>262</v>
      </c>
      <c r="E27" s="23">
        <v>0</v>
      </c>
      <c r="F27" s="23">
        <f t="shared" si="0"/>
        <v>143500</v>
      </c>
      <c r="G27" s="23">
        <v>143500</v>
      </c>
      <c r="H27" s="23">
        <v>0</v>
      </c>
    </row>
    <row r="28" spans="1:8" ht="30" customHeight="1">
      <c r="A28" s="295"/>
      <c r="B28" s="10"/>
      <c r="C28" s="10">
        <v>4700</v>
      </c>
      <c r="D28" s="9" t="s">
        <v>172</v>
      </c>
      <c r="E28" s="23">
        <v>0</v>
      </c>
      <c r="F28" s="23">
        <f t="shared" si="0"/>
        <v>2000</v>
      </c>
      <c r="G28" s="23">
        <v>2000</v>
      </c>
      <c r="H28" s="23">
        <v>0</v>
      </c>
    </row>
    <row r="29" spans="1:8" ht="21.75" customHeight="1">
      <c r="A29" s="295"/>
      <c r="B29" s="512">
        <v>80195</v>
      </c>
      <c r="C29" s="512"/>
      <c r="D29" s="513" t="s">
        <v>318</v>
      </c>
      <c r="E29" s="514">
        <v>0</v>
      </c>
      <c r="F29" s="514">
        <f>F30</f>
        <v>51270</v>
      </c>
      <c r="G29" s="514">
        <f>G30</f>
        <v>51270</v>
      </c>
      <c r="H29" s="514">
        <v>0</v>
      </c>
    </row>
    <row r="30" spans="1:8" ht="21.75" customHeight="1">
      <c r="A30" s="295"/>
      <c r="B30" s="113"/>
      <c r="C30" s="93">
        <v>4440</v>
      </c>
      <c r="D30" s="9" t="s">
        <v>262</v>
      </c>
      <c r="E30" s="106">
        <v>0</v>
      </c>
      <c r="F30" s="106">
        <f>G30+H30</f>
        <v>51270</v>
      </c>
      <c r="G30" s="106">
        <v>51270</v>
      </c>
      <c r="H30" s="106">
        <v>0</v>
      </c>
    </row>
    <row r="31" spans="1:8" ht="27" customHeight="1">
      <c r="A31" s="849" t="s">
        <v>127</v>
      </c>
      <c r="B31" s="849"/>
      <c r="C31" s="849"/>
      <c r="D31" s="849"/>
      <c r="E31" s="297">
        <f>SUM(E8)</f>
        <v>15400</v>
      </c>
      <c r="F31" s="297">
        <f>F7</f>
        <v>4015390</v>
      </c>
      <c r="G31" s="297">
        <f>G7</f>
        <v>4015390</v>
      </c>
      <c r="H31" s="297">
        <f>H7</f>
        <v>0</v>
      </c>
    </row>
    <row r="32" ht="16.5" customHeight="1"/>
    <row r="33" spans="1:8" ht="12.75">
      <c r="A33" s="474"/>
      <c r="B33" s="474"/>
      <c r="C33" s="857" t="s">
        <v>202</v>
      </c>
      <c r="D33" s="857"/>
      <c r="E33" s="360">
        <f>E9</f>
        <v>400</v>
      </c>
      <c r="F33" s="360">
        <v>0</v>
      </c>
      <c r="G33" s="360">
        <v>0</v>
      </c>
      <c r="H33" s="360">
        <v>0</v>
      </c>
    </row>
    <row r="34" spans="1:8" ht="12.75">
      <c r="A34" s="474"/>
      <c r="B34" s="474"/>
      <c r="C34" s="857" t="s">
        <v>303</v>
      </c>
      <c r="D34" s="857"/>
      <c r="E34" s="360">
        <f>E10</f>
        <v>10000</v>
      </c>
      <c r="F34" s="360">
        <v>0</v>
      </c>
      <c r="G34" s="360">
        <v>0</v>
      </c>
      <c r="H34" s="360">
        <v>0</v>
      </c>
    </row>
    <row r="35" spans="1:8" ht="12.75">
      <c r="A35" s="474"/>
      <c r="B35" s="474"/>
      <c r="C35" s="857" t="s">
        <v>210</v>
      </c>
      <c r="D35" s="857"/>
      <c r="E35" s="360">
        <v>0</v>
      </c>
      <c r="F35" s="360">
        <v>0</v>
      </c>
      <c r="G35" s="360">
        <v>0</v>
      </c>
      <c r="H35" s="360">
        <v>0</v>
      </c>
    </row>
    <row r="36" spans="1:8" ht="12.75">
      <c r="A36" s="474"/>
      <c r="B36" s="474"/>
      <c r="C36" s="857" t="s">
        <v>204</v>
      </c>
      <c r="D36" s="857"/>
      <c r="E36" s="360">
        <f>E11</f>
        <v>4000</v>
      </c>
      <c r="F36" s="360">
        <v>0</v>
      </c>
      <c r="G36" s="360">
        <v>0</v>
      </c>
      <c r="H36" s="360">
        <v>0</v>
      </c>
    </row>
    <row r="37" spans="1:8" ht="12.75">
      <c r="A37" s="474"/>
      <c r="B37" s="474"/>
      <c r="C37" s="857" t="s">
        <v>305</v>
      </c>
      <c r="D37" s="857"/>
      <c r="E37" s="360">
        <f>E12</f>
        <v>1000</v>
      </c>
      <c r="F37" s="360">
        <v>0</v>
      </c>
      <c r="G37" s="360">
        <v>0</v>
      </c>
      <c r="H37" s="360">
        <v>0</v>
      </c>
    </row>
    <row r="38" spans="1:8" ht="12.75">
      <c r="A38" s="434"/>
      <c r="B38" s="434"/>
      <c r="C38" s="858" t="s">
        <v>248</v>
      </c>
      <c r="D38" s="858"/>
      <c r="E38" s="360">
        <v>0</v>
      </c>
      <c r="F38" s="360">
        <f aca="true" t="shared" si="1" ref="F38:G42">F13</f>
        <v>5000</v>
      </c>
      <c r="G38" s="360">
        <f t="shared" si="1"/>
        <v>5000</v>
      </c>
      <c r="H38" s="360">
        <v>0</v>
      </c>
    </row>
    <row r="39" spans="1:8" ht="12.75">
      <c r="A39" s="434"/>
      <c r="B39" s="434"/>
      <c r="C39" s="855">
        <v>4010</v>
      </c>
      <c r="D39" s="855"/>
      <c r="E39" s="360">
        <v>0</v>
      </c>
      <c r="F39" s="360">
        <f t="shared" si="1"/>
        <v>2750000</v>
      </c>
      <c r="G39" s="360">
        <f t="shared" si="1"/>
        <v>2750000</v>
      </c>
      <c r="H39" s="360">
        <v>0</v>
      </c>
    </row>
    <row r="40" spans="1:8" ht="12.75">
      <c r="A40" s="434"/>
      <c r="B40" s="434"/>
      <c r="C40" s="855">
        <v>4040</v>
      </c>
      <c r="D40" s="855"/>
      <c r="E40" s="360">
        <v>0</v>
      </c>
      <c r="F40" s="360">
        <f t="shared" si="1"/>
        <v>218620</v>
      </c>
      <c r="G40" s="360">
        <f t="shared" si="1"/>
        <v>218620</v>
      </c>
      <c r="H40" s="360">
        <v>0</v>
      </c>
    </row>
    <row r="41" spans="1:8" ht="12.75">
      <c r="A41" s="434"/>
      <c r="B41" s="434"/>
      <c r="C41" s="855">
        <v>4110</v>
      </c>
      <c r="D41" s="855"/>
      <c r="E41" s="360">
        <v>0</v>
      </c>
      <c r="F41" s="360">
        <f t="shared" si="1"/>
        <v>447000</v>
      </c>
      <c r="G41" s="360">
        <f t="shared" si="1"/>
        <v>447000</v>
      </c>
      <c r="H41" s="360">
        <v>0</v>
      </c>
    </row>
    <row r="42" spans="1:8" ht="12.75">
      <c r="A42" s="434"/>
      <c r="B42" s="434"/>
      <c r="C42" s="855">
        <v>4120</v>
      </c>
      <c r="D42" s="855"/>
      <c r="E42" s="360">
        <v>0</v>
      </c>
      <c r="F42" s="360">
        <f t="shared" si="1"/>
        <v>61000</v>
      </c>
      <c r="G42" s="360">
        <f t="shared" si="1"/>
        <v>61000</v>
      </c>
      <c r="H42" s="360">
        <v>0</v>
      </c>
    </row>
    <row r="43" spans="1:8" ht="12.75">
      <c r="A43" s="434"/>
      <c r="B43" s="434"/>
      <c r="C43" s="855">
        <v>4130</v>
      </c>
      <c r="D43" s="855"/>
      <c r="E43" s="360">
        <v>0</v>
      </c>
      <c r="F43" s="360">
        <v>0</v>
      </c>
      <c r="G43" s="360">
        <v>0</v>
      </c>
      <c r="H43" s="360">
        <v>0</v>
      </c>
    </row>
    <row r="44" spans="1:8" ht="12.75">
      <c r="A44" s="434"/>
      <c r="B44" s="434"/>
      <c r="C44" s="855">
        <v>4170</v>
      </c>
      <c r="D44" s="855"/>
      <c r="E44" s="360">
        <v>0</v>
      </c>
      <c r="F44" s="360">
        <v>0</v>
      </c>
      <c r="G44" s="360">
        <v>0</v>
      </c>
      <c r="H44" s="360">
        <v>0</v>
      </c>
    </row>
    <row r="45" spans="1:8" ht="12.75">
      <c r="A45" s="434"/>
      <c r="B45" s="434"/>
      <c r="C45" s="855">
        <v>4210</v>
      </c>
      <c r="D45" s="855"/>
      <c r="E45" s="360">
        <v>0</v>
      </c>
      <c r="F45" s="360">
        <f>F18</f>
        <v>59000</v>
      </c>
      <c r="G45" s="360">
        <f>G18</f>
        <v>59000</v>
      </c>
      <c r="H45" s="360">
        <v>0</v>
      </c>
    </row>
    <row r="46" spans="1:8" ht="12.75">
      <c r="A46" s="434"/>
      <c r="B46" s="434"/>
      <c r="C46" s="855">
        <v>4220</v>
      </c>
      <c r="D46" s="855"/>
      <c r="E46" s="360">
        <v>0</v>
      </c>
      <c r="F46" s="360">
        <v>0</v>
      </c>
      <c r="G46" s="360">
        <v>0</v>
      </c>
      <c r="H46" s="360">
        <v>0</v>
      </c>
    </row>
    <row r="47" spans="1:8" ht="12.75">
      <c r="A47" s="434"/>
      <c r="B47" s="434"/>
      <c r="C47" s="855">
        <v>4240</v>
      </c>
      <c r="D47" s="855"/>
      <c r="E47" s="360">
        <v>0</v>
      </c>
      <c r="F47" s="360">
        <f aca="true" t="shared" si="2" ref="F47:G51">F19</f>
        <v>20000</v>
      </c>
      <c r="G47" s="360">
        <f t="shared" si="2"/>
        <v>20000</v>
      </c>
      <c r="H47" s="360">
        <v>0</v>
      </c>
    </row>
    <row r="48" spans="1:8" ht="12.75">
      <c r="A48" s="434"/>
      <c r="B48" s="434"/>
      <c r="C48" s="855">
        <v>4260</v>
      </c>
      <c r="D48" s="855"/>
      <c r="E48" s="360">
        <v>0</v>
      </c>
      <c r="F48" s="360">
        <f t="shared" si="2"/>
        <v>200000</v>
      </c>
      <c r="G48" s="360">
        <f t="shared" si="2"/>
        <v>200000</v>
      </c>
      <c r="H48" s="360">
        <v>0</v>
      </c>
    </row>
    <row r="49" spans="1:8" ht="12.75">
      <c r="A49" s="434"/>
      <c r="B49" s="434"/>
      <c r="C49" s="855">
        <v>4270</v>
      </c>
      <c r="D49" s="855"/>
      <c r="E49" s="360">
        <v>0</v>
      </c>
      <c r="F49" s="360">
        <f t="shared" si="2"/>
        <v>6000</v>
      </c>
      <c r="G49" s="360">
        <f t="shared" si="2"/>
        <v>6000</v>
      </c>
      <c r="H49" s="360">
        <v>0</v>
      </c>
    </row>
    <row r="50" spans="1:8" ht="12.75">
      <c r="A50" s="434"/>
      <c r="B50" s="434"/>
      <c r="C50" s="855">
        <v>4280</v>
      </c>
      <c r="D50" s="855"/>
      <c r="E50" s="360">
        <v>0</v>
      </c>
      <c r="F50" s="360">
        <f t="shared" si="2"/>
        <v>4000</v>
      </c>
      <c r="G50" s="360">
        <f t="shared" si="2"/>
        <v>4000</v>
      </c>
      <c r="H50" s="360">
        <v>0</v>
      </c>
    </row>
    <row r="51" spans="1:8" ht="12.75">
      <c r="A51" s="434"/>
      <c r="B51" s="434"/>
      <c r="C51" s="855">
        <v>4300</v>
      </c>
      <c r="D51" s="855"/>
      <c r="E51" s="360">
        <v>0</v>
      </c>
      <c r="F51" s="360">
        <f t="shared" si="2"/>
        <v>38500</v>
      </c>
      <c r="G51" s="360">
        <f t="shared" si="2"/>
        <v>38500</v>
      </c>
      <c r="H51" s="360">
        <v>0</v>
      </c>
    </row>
    <row r="52" spans="1:8" ht="12.75">
      <c r="A52" s="434"/>
      <c r="B52" s="434"/>
      <c r="C52" s="855">
        <v>4350</v>
      </c>
      <c r="D52" s="855"/>
      <c r="E52" s="360">
        <v>0</v>
      </c>
      <c r="F52" s="360">
        <v>0</v>
      </c>
      <c r="G52" s="360">
        <v>0</v>
      </c>
      <c r="H52" s="360">
        <v>0</v>
      </c>
    </row>
    <row r="53" spans="1:8" ht="12.75">
      <c r="A53" s="434"/>
      <c r="B53" s="434"/>
      <c r="C53" s="855">
        <v>4360</v>
      </c>
      <c r="D53" s="855"/>
      <c r="E53" s="360">
        <v>0</v>
      </c>
      <c r="F53" s="360">
        <v>0</v>
      </c>
      <c r="G53" s="360">
        <v>0</v>
      </c>
      <c r="H53" s="360">
        <v>0</v>
      </c>
    </row>
    <row r="54" spans="1:8" ht="12.75">
      <c r="A54" s="434"/>
      <c r="B54" s="434"/>
      <c r="C54" s="855">
        <v>4370</v>
      </c>
      <c r="D54" s="855"/>
      <c r="E54" s="360">
        <v>0</v>
      </c>
      <c r="F54" s="360">
        <f>F24</f>
        <v>4000</v>
      </c>
      <c r="G54" s="360">
        <f>G24</f>
        <v>4000</v>
      </c>
      <c r="H54" s="360">
        <v>0</v>
      </c>
    </row>
    <row r="55" spans="1:8" ht="12.75">
      <c r="A55" s="434"/>
      <c r="B55" s="434"/>
      <c r="C55" s="855">
        <v>4390</v>
      </c>
      <c r="D55" s="855"/>
      <c r="E55" s="360">
        <v>0</v>
      </c>
      <c r="F55" s="360">
        <v>0</v>
      </c>
      <c r="G55" s="360">
        <v>0</v>
      </c>
      <c r="H55" s="360">
        <v>0</v>
      </c>
    </row>
    <row r="56" spans="1:8" ht="12.75">
      <c r="A56" s="434"/>
      <c r="B56" s="434"/>
      <c r="C56" s="855">
        <v>4410</v>
      </c>
      <c r="D56" s="855"/>
      <c r="E56" s="360">
        <v>0</v>
      </c>
      <c r="F56" s="360">
        <f>F25</f>
        <v>1500</v>
      </c>
      <c r="G56" s="360">
        <f>G25</f>
        <v>1500</v>
      </c>
      <c r="H56" s="360">
        <v>0</v>
      </c>
    </row>
    <row r="57" spans="1:8" ht="12.75">
      <c r="A57" s="434"/>
      <c r="B57" s="434"/>
      <c r="C57" s="855">
        <v>4420</v>
      </c>
      <c r="D57" s="855"/>
      <c r="E57" s="360">
        <v>0</v>
      </c>
      <c r="F57" s="360">
        <v>0</v>
      </c>
      <c r="G57" s="360">
        <v>0</v>
      </c>
      <c r="H57" s="360">
        <v>0</v>
      </c>
    </row>
    <row r="58" spans="1:8" ht="12.75">
      <c r="A58" s="434"/>
      <c r="B58" s="434"/>
      <c r="C58" s="855">
        <v>4430</v>
      </c>
      <c r="D58" s="855"/>
      <c r="E58" s="360">
        <v>0</v>
      </c>
      <c r="F58" s="360">
        <f>F26</f>
        <v>4000</v>
      </c>
      <c r="G58" s="360">
        <f>G26</f>
        <v>4000</v>
      </c>
      <c r="H58" s="360">
        <v>0</v>
      </c>
    </row>
    <row r="59" spans="1:8" ht="12.75">
      <c r="A59" s="434"/>
      <c r="B59" s="434"/>
      <c r="C59" s="855">
        <v>4440</v>
      </c>
      <c r="D59" s="855"/>
      <c r="E59" s="360">
        <v>0</v>
      </c>
      <c r="F59" s="360">
        <f>F27+F30</f>
        <v>194770</v>
      </c>
      <c r="G59" s="360">
        <f>G27+G30</f>
        <v>194770</v>
      </c>
      <c r="H59" s="360">
        <v>0</v>
      </c>
    </row>
    <row r="60" spans="1:8" ht="12.75">
      <c r="A60" s="434"/>
      <c r="B60" s="434"/>
      <c r="C60" s="854">
        <v>4580</v>
      </c>
      <c r="D60" s="854"/>
      <c r="E60" s="360">
        <v>0</v>
      </c>
      <c r="F60" s="360">
        <v>0</v>
      </c>
      <c r="G60" s="360">
        <v>0</v>
      </c>
      <c r="H60" s="360">
        <v>0</v>
      </c>
    </row>
    <row r="61" spans="1:8" ht="12.75">
      <c r="A61" s="434"/>
      <c r="B61" s="434"/>
      <c r="C61" s="854">
        <v>4700</v>
      </c>
      <c r="D61" s="854"/>
      <c r="E61" s="360">
        <v>0</v>
      </c>
      <c r="F61" s="360">
        <f>F28</f>
        <v>2000</v>
      </c>
      <c r="G61" s="360">
        <f>G28</f>
        <v>2000</v>
      </c>
      <c r="H61" s="360">
        <v>0</v>
      </c>
    </row>
    <row r="62" spans="1:8" s="153" customFormat="1" ht="12.75">
      <c r="A62" s="479"/>
      <c r="B62" s="479"/>
      <c r="C62" s="856" t="s">
        <v>413</v>
      </c>
      <c r="D62" s="856"/>
      <c r="E62" s="475">
        <f>E33+E34+E35+E36+E37</f>
        <v>15400</v>
      </c>
      <c r="F62" s="475">
        <f>SUM(F33:F61)</f>
        <v>4015390</v>
      </c>
      <c r="G62" s="475">
        <f>SUM(G33:G61)</f>
        <v>4015390</v>
      </c>
      <c r="H62" s="475">
        <f>SUM(H33:H61)</f>
        <v>0</v>
      </c>
    </row>
    <row r="63" spans="5:8" ht="12.75">
      <c r="E63" s="110">
        <f>E31-E62</f>
        <v>0</v>
      </c>
      <c r="F63" s="110">
        <f>F31-F62</f>
        <v>0</v>
      </c>
      <c r="G63" s="110">
        <f>G31-G62</f>
        <v>0</v>
      </c>
      <c r="H63" s="110">
        <f>H31-H62</f>
        <v>0</v>
      </c>
    </row>
  </sheetData>
  <sheetProtection/>
  <mergeCells count="42">
    <mergeCell ref="C62:D62"/>
    <mergeCell ref="C54:D54"/>
    <mergeCell ref="C55:D55"/>
    <mergeCell ref="C56:D56"/>
    <mergeCell ref="C57:D57"/>
    <mergeCell ref="C51:D51"/>
    <mergeCell ref="C59:D59"/>
    <mergeCell ref="C52:D52"/>
    <mergeCell ref="C61:D61"/>
    <mergeCell ref="C45:D45"/>
    <mergeCell ref="C53:D53"/>
    <mergeCell ref="C60:D60"/>
    <mergeCell ref="C48:D48"/>
    <mergeCell ref="C49:D49"/>
    <mergeCell ref="C39:D39"/>
    <mergeCell ref="C40:D40"/>
    <mergeCell ref="C41:D41"/>
    <mergeCell ref="C58:D58"/>
    <mergeCell ref="C46:D46"/>
    <mergeCell ref="C44:D44"/>
    <mergeCell ref="A5:A6"/>
    <mergeCell ref="F5:F6"/>
    <mergeCell ref="C5:C6"/>
    <mergeCell ref="C33:D33"/>
    <mergeCell ref="C34:D34"/>
    <mergeCell ref="C50:D50"/>
    <mergeCell ref="C35:D35"/>
    <mergeCell ref="C37:D37"/>
    <mergeCell ref="C38:D38"/>
    <mergeCell ref="C42:D42"/>
    <mergeCell ref="A2:I2"/>
    <mergeCell ref="C36:D36"/>
    <mergeCell ref="G5:H5"/>
    <mergeCell ref="C47:D47"/>
    <mergeCell ref="C43:D43"/>
    <mergeCell ref="A1:H1"/>
    <mergeCell ref="A3:H3"/>
    <mergeCell ref="A4:H4"/>
    <mergeCell ref="A31:D31"/>
    <mergeCell ref="D5:D6"/>
    <mergeCell ref="B5:B6"/>
    <mergeCell ref="E5:E6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>
    <oddHeader>&amp;RZałącznik Nr 17
do Uchwały Nr 124/11 Zarządu Powiatu 
w  Stargardzie Szczecińskim
z dnia 13 stycznia 2011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59"/>
  <sheetViews>
    <sheetView zoomScalePageLayoutView="0" workbookViewId="0" topLeftCell="A25">
      <selection activeCell="F58" sqref="F58"/>
    </sheetView>
  </sheetViews>
  <sheetFormatPr defaultColWidth="9.140625" defaultRowHeight="12.75"/>
  <cols>
    <col min="1" max="3" width="9.140625" style="2" customWidth="1"/>
    <col min="4" max="4" width="53.7109375" style="2" customWidth="1"/>
    <col min="5" max="8" width="18.7109375" style="3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330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4" ht="12.75">
      <c r="A5" s="3"/>
      <c r="B5" s="3"/>
      <c r="C5" s="3"/>
      <c r="D5" s="3"/>
    </row>
    <row r="6" spans="1:8" ht="12.75">
      <c r="A6" s="847" t="s">
        <v>220</v>
      </c>
      <c r="B6" s="847" t="s">
        <v>221</v>
      </c>
      <c r="C6" s="847" t="s">
        <v>222</v>
      </c>
      <c r="D6" s="847" t="s">
        <v>209</v>
      </c>
      <c r="E6" s="847" t="s">
        <v>223</v>
      </c>
      <c r="F6" s="847" t="s">
        <v>224</v>
      </c>
      <c r="G6" s="848" t="s">
        <v>225</v>
      </c>
      <c r="H6" s="848"/>
    </row>
    <row r="7" spans="1:8" ht="12.75">
      <c r="A7" s="847"/>
      <c r="B7" s="847"/>
      <c r="C7" s="847"/>
      <c r="D7" s="847"/>
      <c r="E7" s="847"/>
      <c r="F7" s="847"/>
      <c r="G7" s="109" t="s">
        <v>226</v>
      </c>
      <c r="H7" s="109" t="s">
        <v>227</v>
      </c>
    </row>
    <row r="8" spans="1:8" s="120" customFormat="1" ht="30.75" customHeight="1">
      <c r="A8" s="476">
        <v>801</v>
      </c>
      <c r="B8" s="476"/>
      <c r="C8" s="476"/>
      <c r="D8" s="477" t="s">
        <v>39</v>
      </c>
      <c r="E8" s="313">
        <f>E9+E32</f>
        <v>44960</v>
      </c>
      <c r="F8" s="313">
        <f>F9+F32</f>
        <v>4185225</v>
      </c>
      <c r="G8" s="313">
        <f>G9+G32</f>
        <v>4185225</v>
      </c>
      <c r="H8" s="313">
        <f>H9+H32</f>
        <v>0</v>
      </c>
    </row>
    <row r="9" spans="1:8" s="508" customFormat="1" ht="26.25" customHeight="1">
      <c r="A9" s="295"/>
      <c r="B9" s="509">
        <v>80120</v>
      </c>
      <c r="C9" s="509"/>
      <c r="D9" s="510" t="s">
        <v>46</v>
      </c>
      <c r="E9" s="511">
        <f>SUM(E10:E31)</f>
        <v>44960</v>
      </c>
      <c r="F9" s="511">
        <f>SUM(F10:F31)</f>
        <v>4145080</v>
      </c>
      <c r="G9" s="511">
        <f>SUM(G10:G31)</f>
        <v>4145080</v>
      </c>
      <c r="H9" s="511">
        <f>SUM(H10:H31)</f>
        <v>0</v>
      </c>
    </row>
    <row r="10" spans="1:8" s="120" customFormat="1" ht="33" customHeight="1">
      <c r="A10" s="295"/>
      <c r="B10" s="189"/>
      <c r="C10" s="5" t="s">
        <v>202</v>
      </c>
      <c r="D10" s="91" t="s">
        <v>203</v>
      </c>
      <c r="E10" s="101">
        <v>1000</v>
      </c>
      <c r="F10" s="101">
        <f>G10+H10</f>
        <v>0</v>
      </c>
      <c r="G10" s="101">
        <v>0</v>
      </c>
      <c r="H10" s="101">
        <v>0</v>
      </c>
    </row>
    <row r="11" spans="1:8" s="120" customFormat="1" ht="55.5" customHeight="1">
      <c r="A11" s="295"/>
      <c r="B11" s="189"/>
      <c r="C11" s="7" t="s">
        <v>303</v>
      </c>
      <c r="D11" s="16" t="s">
        <v>304</v>
      </c>
      <c r="E11" s="63">
        <v>41560</v>
      </c>
      <c r="F11" s="101">
        <f aca="true" t="shared" si="0" ref="F11:F31">G11+H11</f>
        <v>0</v>
      </c>
      <c r="G11" s="63">
        <v>0</v>
      </c>
      <c r="H11" s="23">
        <v>0</v>
      </c>
    </row>
    <row r="12" spans="1:8" s="120" customFormat="1" ht="19.5" customHeight="1">
      <c r="A12" s="295"/>
      <c r="B12" s="189"/>
      <c r="C12" s="7" t="s">
        <v>204</v>
      </c>
      <c r="D12" s="16" t="s">
        <v>205</v>
      </c>
      <c r="E12" s="63">
        <v>1800</v>
      </c>
      <c r="F12" s="101">
        <f t="shared" si="0"/>
        <v>0</v>
      </c>
      <c r="G12" s="63">
        <v>0</v>
      </c>
      <c r="H12" s="23">
        <v>0</v>
      </c>
    </row>
    <row r="13" spans="1:8" s="120" customFormat="1" ht="19.5" customHeight="1">
      <c r="A13" s="295"/>
      <c r="B13" s="189"/>
      <c r="C13" s="7" t="s">
        <v>305</v>
      </c>
      <c r="D13" s="16" t="s">
        <v>306</v>
      </c>
      <c r="E13" s="63">
        <v>600</v>
      </c>
      <c r="F13" s="101">
        <f t="shared" si="0"/>
        <v>0</v>
      </c>
      <c r="G13" s="63">
        <v>0</v>
      </c>
      <c r="H13" s="23">
        <v>0</v>
      </c>
    </row>
    <row r="14" spans="1:8" s="120" customFormat="1" ht="19.5" customHeight="1">
      <c r="A14" s="295"/>
      <c r="B14" s="189"/>
      <c r="C14" s="7" t="s">
        <v>248</v>
      </c>
      <c r="D14" s="16" t="s">
        <v>309</v>
      </c>
      <c r="E14" s="63">
        <v>0</v>
      </c>
      <c r="F14" s="101">
        <f t="shared" si="0"/>
        <v>5000</v>
      </c>
      <c r="G14" s="63">
        <v>5000</v>
      </c>
      <c r="H14" s="23">
        <v>0</v>
      </c>
    </row>
    <row r="15" spans="1:8" s="120" customFormat="1" ht="19.5" customHeight="1">
      <c r="A15" s="295"/>
      <c r="B15" s="189"/>
      <c r="C15" s="10">
        <v>4010</v>
      </c>
      <c r="D15" s="9" t="s">
        <v>212</v>
      </c>
      <c r="E15" s="63">
        <v>0</v>
      </c>
      <c r="F15" s="101">
        <f t="shared" si="0"/>
        <v>2850000</v>
      </c>
      <c r="G15" s="63">
        <v>2850000</v>
      </c>
      <c r="H15" s="23">
        <v>0</v>
      </c>
    </row>
    <row r="16" spans="1:8" s="120" customFormat="1" ht="19.5" customHeight="1">
      <c r="A16" s="295"/>
      <c r="B16" s="189"/>
      <c r="C16" s="10">
        <v>4040</v>
      </c>
      <c r="D16" s="9" t="s">
        <v>53</v>
      </c>
      <c r="E16" s="63">
        <v>0</v>
      </c>
      <c r="F16" s="101">
        <f t="shared" si="0"/>
        <v>229180</v>
      </c>
      <c r="G16" s="63">
        <v>229180</v>
      </c>
      <c r="H16" s="23">
        <v>0</v>
      </c>
    </row>
    <row r="17" spans="1:8" s="120" customFormat="1" ht="19.5" customHeight="1">
      <c r="A17" s="295"/>
      <c r="B17" s="189"/>
      <c r="C17" s="10">
        <v>4110</v>
      </c>
      <c r="D17" s="9" t="s">
        <v>252</v>
      </c>
      <c r="E17" s="63">
        <v>0</v>
      </c>
      <c r="F17" s="101">
        <f t="shared" si="0"/>
        <v>459000</v>
      </c>
      <c r="G17" s="63">
        <v>459000</v>
      </c>
      <c r="H17" s="23">
        <v>0</v>
      </c>
    </row>
    <row r="18" spans="1:8" s="120" customFormat="1" ht="19.5" customHeight="1">
      <c r="A18" s="295"/>
      <c r="B18" s="189"/>
      <c r="C18" s="10">
        <v>4120</v>
      </c>
      <c r="D18" s="9" t="s">
        <v>12</v>
      </c>
      <c r="E18" s="63">
        <v>0</v>
      </c>
      <c r="F18" s="101">
        <f t="shared" si="0"/>
        <v>76000</v>
      </c>
      <c r="G18" s="63">
        <v>76000</v>
      </c>
      <c r="H18" s="23">
        <v>0</v>
      </c>
    </row>
    <row r="19" spans="1:8" s="120" customFormat="1" ht="19.5" customHeight="1">
      <c r="A19" s="295"/>
      <c r="B19" s="189"/>
      <c r="C19" s="10">
        <v>4170</v>
      </c>
      <c r="D19" s="9" t="s">
        <v>311</v>
      </c>
      <c r="E19" s="63">
        <v>0</v>
      </c>
      <c r="F19" s="101">
        <f t="shared" si="0"/>
        <v>5000</v>
      </c>
      <c r="G19" s="63">
        <v>5000</v>
      </c>
      <c r="H19" s="23">
        <v>0</v>
      </c>
    </row>
    <row r="20" spans="1:8" s="120" customFormat="1" ht="19.5" customHeight="1">
      <c r="A20" s="295"/>
      <c r="B20" s="189"/>
      <c r="C20" s="10">
        <v>4210</v>
      </c>
      <c r="D20" s="9" t="s">
        <v>218</v>
      </c>
      <c r="E20" s="63">
        <v>0</v>
      </c>
      <c r="F20" s="101">
        <f t="shared" si="0"/>
        <v>69500</v>
      </c>
      <c r="G20" s="63">
        <v>69500</v>
      </c>
      <c r="H20" s="23">
        <v>0</v>
      </c>
    </row>
    <row r="21" spans="1:8" s="120" customFormat="1" ht="19.5" customHeight="1">
      <c r="A21" s="295"/>
      <c r="B21" s="189"/>
      <c r="C21" s="10">
        <v>4240</v>
      </c>
      <c r="D21" s="9" t="s">
        <v>414</v>
      </c>
      <c r="E21" s="63">
        <v>0</v>
      </c>
      <c r="F21" s="101">
        <f t="shared" si="0"/>
        <v>10000</v>
      </c>
      <c r="G21" s="63">
        <v>10000</v>
      </c>
      <c r="H21" s="23">
        <v>0</v>
      </c>
    </row>
    <row r="22" spans="1:8" s="120" customFormat="1" ht="19.5" customHeight="1">
      <c r="A22" s="295"/>
      <c r="B22" s="189"/>
      <c r="C22" s="10">
        <v>4260</v>
      </c>
      <c r="D22" s="9" t="s">
        <v>213</v>
      </c>
      <c r="E22" s="63">
        <v>0</v>
      </c>
      <c r="F22" s="101">
        <f t="shared" si="0"/>
        <v>200000</v>
      </c>
      <c r="G22" s="63">
        <v>200000</v>
      </c>
      <c r="H22" s="23">
        <v>0</v>
      </c>
    </row>
    <row r="23" spans="1:8" s="120" customFormat="1" ht="19.5" customHeight="1">
      <c r="A23" s="295"/>
      <c r="B23" s="189"/>
      <c r="C23" s="10">
        <v>4270</v>
      </c>
      <c r="D23" s="9" t="s">
        <v>219</v>
      </c>
      <c r="E23" s="63">
        <v>0</v>
      </c>
      <c r="F23" s="101">
        <f t="shared" si="0"/>
        <v>15000</v>
      </c>
      <c r="G23" s="63">
        <v>15000</v>
      </c>
      <c r="H23" s="23">
        <v>0</v>
      </c>
    </row>
    <row r="24" spans="1:8" s="120" customFormat="1" ht="19.5" customHeight="1">
      <c r="A24" s="295"/>
      <c r="B24" s="189"/>
      <c r="C24" s="10">
        <v>4280</v>
      </c>
      <c r="D24" s="9" t="s">
        <v>214</v>
      </c>
      <c r="E24" s="63">
        <v>0</v>
      </c>
      <c r="F24" s="101">
        <f t="shared" si="0"/>
        <v>3000</v>
      </c>
      <c r="G24" s="63">
        <v>3000</v>
      </c>
      <c r="H24" s="23">
        <v>0</v>
      </c>
    </row>
    <row r="25" spans="1:8" s="120" customFormat="1" ht="19.5" customHeight="1">
      <c r="A25" s="295"/>
      <c r="B25" s="189"/>
      <c r="C25" s="10">
        <v>4300</v>
      </c>
      <c r="D25" s="9" t="s">
        <v>206</v>
      </c>
      <c r="E25" s="63">
        <v>0</v>
      </c>
      <c r="F25" s="101">
        <f t="shared" si="0"/>
        <v>36550</v>
      </c>
      <c r="G25" s="63">
        <v>36550</v>
      </c>
      <c r="H25" s="23">
        <v>0</v>
      </c>
    </row>
    <row r="26" spans="1:8" s="120" customFormat="1" ht="19.5" customHeight="1">
      <c r="A26" s="295"/>
      <c r="B26" s="189"/>
      <c r="C26" s="10">
        <v>4350</v>
      </c>
      <c r="D26" s="9" t="s">
        <v>312</v>
      </c>
      <c r="E26" s="63">
        <v>0</v>
      </c>
      <c r="F26" s="101">
        <f t="shared" si="0"/>
        <v>350</v>
      </c>
      <c r="G26" s="63">
        <v>350</v>
      </c>
      <c r="H26" s="23">
        <v>0</v>
      </c>
    </row>
    <row r="27" spans="1:8" s="120" customFormat="1" ht="33" customHeight="1">
      <c r="A27" s="295"/>
      <c r="B27" s="189"/>
      <c r="C27" s="10">
        <v>4370</v>
      </c>
      <c r="D27" s="305" t="s">
        <v>624</v>
      </c>
      <c r="E27" s="63">
        <v>0</v>
      </c>
      <c r="F27" s="101">
        <f t="shared" si="0"/>
        <v>4000</v>
      </c>
      <c r="G27" s="63">
        <v>4000</v>
      </c>
      <c r="H27" s="23">
        <v>0</v>
      </c>
    </row>
    <row r="28" spans="1:8" s="120" customFormat="1" ht="19.5" customHeight="1">
      <c r="A28" s="295"/>
      <c r="B28" s="189"/>
      <c r="C28" s="10">
        <v>4410</v>
      </c>
      <c r="D28" s="9" t="s">
        <v>215</v>
      </c>
      <c r="E28" s="63">
        <v>0</v>
      </c>
      <c r="F28" s="101">
        <f t="shared" si="0"/>
        <v>5000</v>
      </c>
      <c r="G28" s="63">
        <v>5000</v>
      </c>
      <c r="H28" s="23">
        <v>0</v>
      </c>
    </row>
    <row r="29" spans="1:8" s="120" customFormat="1" ht="19.5" customHeight="1">
      <c r="A29" s="295"/>
      <c r="B29" s="189"/>
      <c r="C29" s="10">
        <v>4430</v>
      </c>
      <c r="D29" s="9" t="s">
        <v>207</v>
      </c>
      <c r="E29" s="63">
        <v>0</v>
      </c>
      <c r="F29" s="101">
        <f t="shared" si="0"/>
        <v>6000</v>
      </c>
      <c r="G29" s="63">
        <v>6000</v>
      </c>
      <c r="H29" s="23">
        <v>0</v>
      </c>
    </row>
    <row r="30" spans="1:8" s="120" customFormat="1" ht="23.25" customHeight="1">
      <c r="A30" s="295"/>
      <c r="B30" s="189"/>
      <c r="C30" s="10">
        <v>4440</v>
      </c>
      <c r="D30" s="9" t="s">
        <v>262</v>
      </c>
      <c r="E30" s="63">
        <v>0</v>
      </c>
      <c r="F30" s="101">
        <f t="shared" si="0"/>
        <v>166900</v>
      </c>
      <c r="G30" s="63">
        <v>166900</v>
      </c>
      <c r="H30" s="23">
        <v>0</v>
      </c>
    </row>
    <row r="31" spans="1:8" s="120" customFormat="1" ht="31.5" customHeight="1">
      <c r="A31" s="295"/>
      <c r="B31" s="189"/>
      <c r="C31" s="10">
        <v>4700</v>
      </c>
      <c r="D31" s="9" t="s">
        <v>172</v>
      </c>
      <c r="E31" s="63">
        <v>0</v>
      </c>
      <c r="F31" s="101">
        <f t="shared" si="0"/>
        <v>4600</v>
      </c>
      <c r="G31" s="63">
        <v>4600</v>
      </c>
      <c r="H31" s="23">
        <v>0</v>
      </c>
    </row>
    <row r="32" spans="1:8" s="508" customFormat="1" ht="27.75" customHeight="1">
      <c r="A32" s="295"/>
      <c r="B32" s="512">
        <v>80195</v>
      </c>
      <c r="C32" s="512"/>
      <c r="D32" s="513" t="s">
        <v>318</v>
      </c>
      <c r="E32" s="514">
        <f>E33</f>
        <v>0</v>
      </c>
      <c r="F32" s="514">
        <f>F33</f>
        <v>40145</v>
      </c>
      <c r="G32" s="514">
        <f>G33</f>
        <v>40145</v>
      </c>
      <c r="H32" s="514">
        <f>H33</f>
        <v>0</v>
      </c>
    </row>
    <row r="33" spans="1:8" s="120" customFormat="1" ht="27.75" customHeight="1">
      <c r="A33" s="295"/>
      <c r="B33" s="10"/>
      <c r="C33" s="10">
        <v>4440</v>
      </c>
      <c r="D33" s="16" t="s">
        <v>262</v>
      </c>
      <c r="E33" s="63">
        <v>0</v>
      </c>
      <c r="F33" s="63">
        <f>G33+H33</f>
        <v>40145</v>
      </c>
      <c r="G33" s="63">
        <v>40145</v>
      </c>
      <c r="H33" s="23">
        <v>0</v>
      </c>
    </row>
    <row r="34" spans="1:8" ht="27.75" customHeight="1">
      <c r="A34" s="849" t="s">
        <v>127</v>
      </c>
      <c r="B34" s="849"/>
      <c r="C34" s="849"/>
      <c r="D34" s="849"/>
      <c r="E34" s="297">
        <f>SUM(E8)</f>
        <v>44960</v>
      </c>
      <c r="F34" s="297">
        <f>SUM(F8)</f>
        <v>4185225</v>
      </c>
      <c r="G34" s="297">
        <f>SUM(G8)</f>
        <v>4185225</v>
      </c>
      <c r="H34" s="297">
        <f>H8</f>
        <v>0</v>
      </c>
    </row>
    <row r="35" spans="5:8" ht="12.75">
      <c r="E35" s="114"/>
      <c r="F35" s="114"/>
      <c r="G35" s="114"/>
      <c r="H35" s="114"/>
    </row>
    <row r="36" spans="1:8" ht="15" customHeight="1">
      <c r="A36" s="480"/>
      <c r="B36" s="480"/>
      <c r="C36" s="870" t="s">
        <v>202</v>
      </c>
      <c r="D36" s="870"/>
      <c r="E36" s="360">
        <f>E10</f>
        <v>1000</v>
      </c>
      <c r="F36" s="360">
        <v>0</v>
      </c>
      <c r="G36" s="360">
        <v>0</v>
      </c>
      <c r="H36" s="360">
        <v>0</v>
      </c>
    </row>
    <row r="37" spans="1:8" ht="15" customHeight="1">
      <c r="A37" s="480"/>
      <c r="B37" s="480"/>
      <c r="C37" s="870" t="s">
        <v>303</v>
      </c>
      <c r="D37" s="870"/>
      <c r="E37" s="360">
        <f>E11</f>
        <v>41560</v>
      </c>
      <c r="F37" s="360">
        <v>0</v>
      </c>
      <c r="G37" s="360">
        <v>0</v>
      </c>
      <c r="H37" s="360">
        <v>0</v>
      </c>
    </row>
    <row r="38" spans="1:8" ht="15" customHeight="1">
      <c r="A38" s="480"/>
      <c r="B38" s="480"/>
      <c r="C38" s="870" t="s">
        <v>210</v>
      </c>
      <c r="D38" s="870"/>
      <c r="E38" s="360">
        <v>0</v>
      </c>
      <c r="F38" s="360">
        <v>0</v>
      </c>
      <c r="G38" s="360">
        <v>0</v>
      </c>
      <c r="H38" s="360">
        <v>0</v>
      </c>
    </row>
    <row r="39" spans="1:8" ht="15" customHeight="1">
      <c r="A39" s="480"/>
      <c r="B39" s="480"/>
      <c r="C39" s="870" t="s">
        <v>204</v>
      </c>
      <c r="D39" s="870"/>
      <c r="E39" s="360">
        <f>E12</f>
        <v>1800</v>
      </c>
      <c r="F39" s="360">
        <v>0</v>
      </c>
      <c r="G39" s="360">
        <v>0</v>
      </c>
      <c r="H39" s="360">
        <v>0</v>
      </c>
    </row>
    <row r="40" spans="1:8" ht="15" customHeight="1">
      <c r="A40" s="480"/>
      <c r="B40" s="480"/>
      <c r="C40" s="870" t="s">
        <v>305</v>
      </c>
      <c r="D40" s="870"/>
      <c r="E40" s="360">
        <f>E13</f>
        <v>600</v>
      </c>
      <c r="F40" s="360">
        <v>0</v>
      </c>
      <c r="G40" s="360">
        <v>0</v>
      </c>
      <c r="H40" s="360">
        <v>0</v>
      </c>
    </row>
    <row r="41" spans="1:8" ht="15" customHeight="1">
      <c r="A41" s="481"/>
      <c r="B41" s="481"/>
      <c r="C41" s="871" t="s">
        <v>248</v>
      </c>
      <c r="D41" s="871"/>
      <c r="E41" s="360">
        <v>0</v>
      </c>
      <c r="F41" s="360">
        <f aca="true" t="shared" si="1" ref="F41:G45">F14</f>
        <v>5000</v>
      </c>
      <c r="G41" s="360">
        <f t="shared" si="1"/>
        <v>5000</v>
      </c>
      <c r="H41" s="360">
        <v>0</v>
      </c>
    </row>
    <row r="42" spans="1:8" ht="15" customHeight="1">
      <c r="A42" s="481"/>
      <c r="B42" s="481"/>
      <c r="C42" s="848">
        <v>4010</v>
      </c>
      <c r="D42" s="848"/>
      <c r="E42" s="360">
        <v>0</v>
      </c>
      <c r="F42" s="360">
        <f t="shared" si="1"/>
        <v>2850000</v>
      </c>
      <c r="G42" s="360">
        <f t="shared" si="1"/>
        <v>2850000</v>
      </c>
      <c r="H42" s="360">
        <v>0</v>
      </c>
    </row>
    <row r="43" spans="1:8" ht="15" customHeight="1">
      <c r="A43" s="481"/>
      <c r="B43" s="481"/>
      <c r="C43" s="848">
        <v>4040</v>
      </c>
      <c r="D43" s="848"/>
      <c r="E43" s="360">
        <v>0</v>
      </c>
      <c r="F43" s="360">
        <f t="shared" si="1"/>
        <v>229180</v>
      </c>
      <c r="G43" s="360">
        <f t="shared" si="1"/>
        <v>229180</v>
      </c>
      <c r="H43" s="360">
        <v>0</v>
      </c>
    </row>
    <row r="44" spans="1:8" ht="15" customHeight="1">
      <c r="A44" s="481"/>
      <c r="B44" s="481"/>
      <c r="C44" s="848">
        <v>4110</v>
      </c>
      <c r="D44" s="848"/>
      <c r="E44" s="360">
        <v>0</v>
      </c>
      <c r="F44" s="360">
        <f t="shared" si="1"/>
        <v>459000</v>
      </c>
      <c r="G44" s="360">
        <f t="shared" si="1"/>
        <v>459000</v>
      </c>
      <c r="H44" s="360">
        <v>0</v>
      </c>
    </row>
    <row r="45" spans="1:8" ht="15" customHeight="1">
      <c r="A45" s="481"/>
      <c r="B45" s="481"/>
      <c r="C45" s="848">
        <v>4120</v>
      </c>
      <c r="D45" s="848"/>
      <c r="E45" s="360">
        <v>0</v>
      </c>
      <c r="F45" s="360">
        <f t="shared" si="1"/>
        <v>76000</v>
      </c>
      <c r="G45" s="360">
        <f t="shared" si="1"/>
        <v>76000</v>
      </c>
      <c r="H45" s="360">
        <v>0</v>
      </c>
    </row>
    <row r="46" spans="1:8" ht="15" customHeight="1">
      <c r="A46" s="481"/>
      <c r="B46" s="481"/>
      <c r="C46" s="848">
        <v>4170</v>
      </c>
      <c r="D46" s="848"/>
      <c r="E46" s="360">
        <f>E19</f>
        <v>0</v>
      </c>
      <c r="F46" s="360">
        <f>F19</f>
        <v>5000</v>
      </c>
      <c r="G46" s="360">
        <f>G19</f>
        <v>5000</v>
      </c>
      <c r="H46" s="360">
        <f>H19</f>
        <v>0</v>
      </c>
    </row>
    <row r="47" spans="1:8" ht="15" customHeight="1">
      <c r="A47" s="481"/>
      <c r="B47" s="481"/>
      <c r="C47" s="848">
        <v>4210</v>
      </c>
      <c r="D47" s="848"/>
      <c r="E47" s="360">
        <v>0</v>
      </c>
      <c r="F47" s="360">
        <f>F20</f>
        <v>69500</v>
      </c>
      <c r="G47" s="360">
        <f>G20</f>
        <v>69500</v>
      </c>
      <c r="H47" s="360">
        <v>0</v>
      </c>
    </row>
    <row r="48" spans="1:8" ht="15" customHeight="1">
      <c r="A48" s="481"/>
      <c r="B48" s="481"/>
      <c r="C48" s="848">
        <v>4240</v>
      </c>
      <c r="D48" s="848"/>
      <c r="E48" s="360">
        <v>0</v>
      </c>
      <c r="F48" s="360">
        <f aca="true" t="shared" si="2" ref="F48:G53">F21</f>
        <v>10000</v>
      </c>
      <c r="G48" s="360">
        <f t="shared" si="2"/>
        <v>10000</v>
      </c>
      <c r="H48" s="360">
        <v>0</v>
      </c>
    </row>
    <row r="49" spans="1:8" ht="15" customHeight="1">
      <c r="A49" s="481"/>
      <c r="B49" s="481"/>
      <c r="C49" s="848">
        <v>4260</v>
      </c>
      <c r="D49" s="848"/>
      <c r="E49" s="360">
        <v>0</v>
      </c>
      <c r="F49" s="360">
        <f t="shared" si="2"/>
        <v>200000</v>
      </c>
      <c r="G49" s="360">
        <f t="shared" si="2"/>
        <v>200000</v>
      </c>
      <c r="H49" s="360">
        <v>0</v>
      </c>
    </row>
    <row r="50" spans="1:8" ht="15" customHeight="1">
      <c r="A50" s="481"/>
      <c r="B50" s="481"/>
      <c r="C50" s="848">
        <v>4270</v>
      </c>
      <c r="D50" s="848"/>
      <c r="E50" s="360">
        <v>0</v>
      </c>
      <c r="F50" s="360">
        <f t="shared" si="2"/>
        <v>15000</v>
      </c>
      <c r="G50" s="360">
        <f t="shared" si="2"/>
        <v>15000</v>
      </c>
      <c r="H50" s="360">
        <v>0</v>
      </c>
    </row>
    <row r="51" spans="1:8" ht="15" customHeight="1">
      <c r="A51" s="481"/>
      <c r="B51" s="481"/>
      <c r="C51" s="848">
        <v>4280</v>
      </c>
      <c r="D51" s="848"/>
      <c r="E51" s="360">
        <v>0</v>
      </c>
      <c r="F51" s="360">
        <f t="shared" si="2"/>
        <v>3000</v>
      </c>
      <c r="G51" s="360">
        <f t="shared" si="2"/>
        <v>3000</v>
      </c>
      <c r="H51" s="360">
        <v>0</v>
      </c>
    </row>
    <row r="52" spans="1:8" ht="15" customHeight="1">
      <c r="A52" s="481"/>
      <c r="B52" s="481"/>
      <c r="C52" s="848">
        <v>4300</v>
      </c>
      <c r="D52" s="848"/>
      <c r="E52" s="360">
        <v>0</v>
      </c>
      <c r="F52" s="360">
        <f t="shared" si="2"/>
        <v>36550</v>
      </c>
      <c r="G52" s="360">
        <f t="shared" si="2"/>
        <v>36550</v>
      </c>
      <c r="H52" s="360">
        <v>0</v>
      </c>
    </row>
    <row r="53" spans="1:8" ht="15" customHeight="1">
      <c r="A53" s="481"/>
      <c r="B53" s="481"/>
      <c r="C53" s="848">
        <v>4350</v>
      </c>
      <c r="D53" s="848"/>
      <c r="E53" s="360">
        <v>0</v>
      </c>
      <c r="F53" s="360">
        <f t="shared" si="2"/>
        <v>350</v>
      </c>
      <c r="G53" s="360">
        <f t="shared" si="2"/>
        <v>350</v>
      </c>
      <c r="H53" s="360">
        <v>0</v>
      </c>
    </row>
    <row r="54" spans="1:8" ht="15" customHeight="1">
      <c r="A54" s="481"/>
      <c r="B54" s="481"/>
      <c r="C54" s="848">
        <v>4370</v>
      </c>
      <c r="D54" s="848"/>
      <c r="E54" s="360">
        <v>0</v>
      </c>
      <c r="F54" s="360">
        <f aca="true" t="shared" si="3" ref="F54:G56">F27</f>
        <v>4000</v>
      </c>
      <c r="G54" s="360">
        <f t="shared" si="3"/>
        <v>4000</v>
      </c>
      <c r="H54" s="360">
        <v>0</v>
      </c>
    </row>
    <row r="55" spans="1:8" ht="15" customHeight="1">
      <c r="A55" s="481"/>
      <c r="B55" s="481"/>
      <c r="C55" s="848">
        <v>4410</v>
      </c>
      <c r="D55" s="848"/>
      <c r="E55" s="360">
        <v>0</v>
      </c>
      <c r="F55" s="360">
        <f t="shared" si="3"/>
        <v>5000</v>
      </c>
      <c r="G55" s="360">
        <f t="shared" si="3"/>
        <v>5000</v>
      </c>
      <c r="H55" s="360">
        <v>0</v>
      </c>
    </row>
    <row r="56" spans="1:8" ht="15" customHeight="1">
      <c r="A56" s="481"/>
      <c r="B56" s="481"/>
      <c r="C56" s="848">
        <v>4430</v>
      </c>
      <c r="D56" s="848"/>
      <c r="E56" s="360">
        <v>0</v>
      </c>
      <c r="F56" s="360">
        <f t="shared" si="3"/>
        <v>6000</v>
      </c>
      <c r="G56" s="360">
        <f t="shared" si="3"/>
        <v>6000</v>
      </c>
      <c r="H56" s="360">
        <v>0</v>
      </c>
    </row>
    <row r="57" spans="1:8" ht="15" customHeight="1">
      <c r="A57" s="481"/>
      <c r="B57" s="481"/>
      <c r="C57" s="848">
        <v>4440</v>
      </c>
      <c r="D57" s="848"/>
      <c r="E57" s="360">
        <v>0</v>
      </c>
      <c r="F57" s="360">
        <f>F30+F33</f>
        <v>207045</v>
      </c>
      <c r="G57" s="360">
        <f>G30+G33</f>
        <v>207045</v>
      </c>
      <c r="H57" s="360">
        <v>0</v>
      </c>
    </row>
    <row r="58" spans="1:8" ht="15" customHeight="1">
      <c r="A58" s="481"/>
      <c r="B58" s="481"/>
      <c r="C58" s="872">
        <v>4700</v>
      </c>
      <c r="D58" s="872"/>
      <c r="E58" s="360">
        <v>0</v>
      </c>
      <c r="F58" s="360">
        <f>F31</f>
        <v>4600</v>
      </c>
      <c r="G58" s="360">
        <f>G31</f>
        <v>4600</v>
      </c>
      <c r="H58" s="360">
        <v>0</v>
      </c>
    </row>
    <row r="59" spans="1:8" s="153" customFormat="1" ht="12.75">
      <c r="A59" s="482"/>
      <c r="B59" s="482"/>
      <c r="C59" s="873" t="s">
        <v>413</v>
      </c>
      <c r="D59" s="873"/>
      <c r="E59" s="475">
        <f>SUM(E36:E58)</f>
        <v>44960</v>
      </c>
      <c r="F59" s="475">
        <f>SUM(F36:F58)</f>
        <v>4185225</v>
      </c>
      <c r="G59" s="475">
        <f>SUM(G36:G58)</f>
        <v>4185225</v>
      </c>
      <c r="H59" s="475">
        <f>SUM(H36:H58)</f>
        <v>0</v>
      </c>
    </row>
  </sheetData>
  <sheetProtection/>
  <mergeCells count="36">
    <mergeCell ref="C56:D56"/>
    <mergeCell ref="C57:D57"/>
    <mergeCell ref="C58:D58"/>
    <mergeCell ref="C59:D59"/>
    <mergeCell ref="C53:D53"/>
    <mergeCell ref="C54:D54"/>
    <mergeCell ref="C55:D55"/>
    <mergeCell ref="C50:D50"/>
    <mergeCell ref="C51:D51"/>
    <mergeCell ref="C52:D52"/>
    <mergeCell ref="C49:D49"/>
    <mergeCell ref="C42:D42"/>
    <mergeCell ref="C43:D43"/>
    <mergeCell ref="C44:D44"/>
    <mergeCell ref="C45:D45"/>
    <mergeCell ref="C47:D47"/>
    <mergeCell ref="C48:D48"/>
    <mergeCell ref="C46:D46"/>
    <mergeCell ref="E6:E7"/>
    <mergeCell ref="C36:D36"/>
    <mergeCell ref="C37:D37"/>
    <mergeCell ref="C38:D38"/>
    <mergeCell ref="C39:D39"/>
    <mergeCell ref="D6:D7"/>
    <mergeCell ref="C40:D40"/>
    <mergeCell ref="C41:D41"/>
    <mergeCell ref="F6:F7"/>
    <mergeCell ref="G6:H6"/>
    <mergeCell ref="A34:D34"/>
    <mergeCell ref="A3:H3"/>
    <mergeCell ref="A1:H1"/>
    <mergeCell ref="A2:I2"/>
    <mergeCell ref="A4:H4"/>
    <mergeCell ref="A6:A7"/>
    <mergeCell ref="B6:B7"/>
    <mergeCell ref="C6:C7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>
    <oddHeader>&amp;RZałącznik Nr 18
do Uchwały Nr 124/11 Zarządu Powiatu 
w  Stargardzie Szczecińskim
z dnia 13 stycznia 2011 r.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workbookViewId="0" topLeftCell="A1">
      <pane ySplit="6" topLeftCell="A25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3" width="9.140625" style="2" customWidth="1"/>
    <col min="4" max="4" width="49.28125" style="2" customWidth="1"/>
    <col min="5" max="8" width="18.7109375" style="2" customWidth="1"/>
    <col min="9" max="16384" width="9.140625" style="2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9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5.75" customHeight="1">
      <c r="A3" s="837" t="s">
        <v>482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8.5" customHeight="1">
      <c r="A7" s="476">
        <v>801</v>
      </c>
      <c r="B7" s="476"/>
      <c r="C7" s="476"/>
      <c r="D7" s="477" t="s">
        <v>39</v>
      </c>
      <c r="E7" s="313">
        <f>SUM(E8,E31)</f>
        <v>124000</v>
      </c>
      <c r="F7" s="313">
        <f>SUM(F8,F31)</f>
        <v>1675800</v>
      </c>
      <c r="G7" s="313">
        <f>SUM(G8,G31)</f>
        <v>1675800</v>
      </c>
      <c r="H7" s="313">
        <f>SUM(H8,H31)</f>
        <v>0</v>
      </c>
    </row>
    <row r="8" spans="1:8" ht="30" customHeight="1">
      <c r="A8" s="295"/>
      <c r="B8" s="515">
        <v>80140</v>
      </c>
      <c r="C8" s="515"/>
      <c r="D8" s="516" t="s">
        <v>55</v>
      </c>
      <c r="E8" s="517">
        <f>SUM(E9:E30)</f>
        <v>124000</v>
      </c>
      <c r="F8" s="517">
        <f>SUM(F9:F30)</f>
        <v>1652800</v>
      </c>
      <c r="G8" s="517">
        <f>SUM(G9:G30)</f>
        <v>1652800</v>
      </c>
      <c r="H8" s="517">
        <f>SUM(H9:H30)</f>
        <v>0</v>
      </c>
    </row>
    <row r="9" spans="1:8" ht="62.25" customHeight="1">
      <c r="A9" s="295"/>
      <c r="B9" s="19"/>
      <c r="C9" s="7" t="s">
        <v>303</v>
      </c>
      <c r="D9" s="16" t="s">
        <v>304</v>
      </c>
      <c r="E9" s="63">
        <v>24000</v>
      </c>
      <c r="F9" s="63">
        <f>G9+H9</f>
        <v>0</v>
      </c>
      <c r="G9" s="63">
        <v>0</v>
      </c>
      <c r="H9" s="4">
        <v>0</v>
      </c>
    </row>
    <row r="10" spans="1:8" ht="21" customHeight="1">
      <c r="A10" s="295"/>
      <c r="B10" s="19"/>
      <c r="C10" s="7" t="s">
        <v>210</v>
      </c>
      <c r="D10" s="16" t="s">
        <v>211</v>
      </c>
      <c r="E10" s="63">
        <v>100000</v>
      </c>
      <c r="F10" s="63">
        <f>G10+H10</f>
        <v>0</v>
      </c>
      <c r="G10" s="63">
        <v>0</v>
      </c>
      <c r="H10" s="4">
        <v>0</v>
      </c>
    </row>
    <row r="11" spans="1:8" ht="21" customHeight="1">
      <c r="A11" s="295"/>
      <c r="B11" s="19"/>
      <c r="C11" s="7" t="s">
        <v>248</v>
      </c>
      <c r="D11" s="16" t="s">
        <v>309</v>
      </c>
      <c r="E11" s="63">
        <v>0</v>
      </c>
      <c r="F11" s="63">
        <f>G11+H11</f>
        <v>9000</v>
      </c>
      <c r="G11" s="63">
        <v>9000</v>
      </c>
      <c r="H11" s="4">
        <v>0</v>
      </c>
    </row>
    <row r="12" spans="1:8" ht="21" customHeight="1">
      <c r="A12" s="295"/>
      <c r="B12" s="19"/>
      <c r="C12" s="10">
        <v>4010</v>
      </c>
      <c r="D12" s="9" t="s">
        <v>212</v>
      </c>
      <c r="E12" s="63">
        <v>0</v>
      </c>
      <c r="F12" s="63">
        <f aca="true" t="shared" si="0" ref="F12:F32">G12+H12</f>
        <v>800000</v>
      </c>
      <c r="G12" s="63">
        <v>800000</v>
      </c>
      <c r="H12" s="4">
        <v>0</v>
      </c>
    </row>
    <row r="13" spans="1:8" ht="21" customHeight="1">
      <c r="A13" s="295"/>
      <c r="B13" s="19"/>
      <c r="C13" s="10">
        <v>4040</v>
      </c>
      <c r="D13" s="9" t="s">
        <v>53</v>
      </c>
      <c r="E13" s="63">
        <v>0</v>
      </c>
      <c r="F13" s="63">
        <f t="shared" si="0"/>
        <v>66500</v>
      </c>
      <c r="G13" s="63">
        <v>66500</v>
      </c>
      <c r="H13" s="4">
        <v>0</v>
      </c>
    </row>
    <row r="14" spans="1:8" ht="21" customHeight="1">
      <c r="A14" s="295"/>
      <c r="B14" s="19"/>
      <c r="C14" s="10">
        <v>4110</v>
      </c>
      <c r="D14" s="9" t="s">
        <v>252</v>
      </c>
      <c r="E14" s="63">
        <v>0</v>
      </c>
      <c r="F14" s="63">
        <f t="shared" si="0"/>
        <v>137114</v>
      </c>
      <c r="G14" s="63">
        <v>137114</v>
      </c>
      <c r="H14" s="4">
        <v>0</v>
      </c>
    </row>
    <row r="15" spans="1:8" ht="21" customHeight="1">
      <c r="A15" s="295"/>
      <c r="B15" s="19"/>
      <c r="C15" s="10">
        <v>4120</v>
      </c>
      <c r="D15" s="9" t="s">
        <v>12</v>
      </c>
      <c r="E15" s="63">
        <v>0</v>
      </c>
      <c r="F15" s="63">
        <f t="shared" si="0"/>
        <v>22586</v>
      </c>
      <c r="G15" s="63">
        <v>22586</v>
      </c>
      <c r="H15" s="4">
        <v>0</v>
      </c>
    </row>
    <row r="16" spans="1:8" ht="21" customHeight="1">
      <c r="A16" s="295"/>
      <c r="B16" s="19"/>
      <c r="C16" s="10">
        <v>4170</v>
      </c>
      <c r="D16" s="9" t="s">
        <v>311</v>
      </c>
      <c r="E16" s="63">
        <v>0</v>
      </c>
      <c r="F16" s="63">
        <f t="shared" si="0"/>
        <v>58000</v>
      </c>
      <c r="G16" s="63">
        <v>58000</v>
      </c>
      <c r="H16" s="4">
        <v>0</v>
      </c>
    </row>
    <row r="17" spans="1:8" ht="21" customHeight="1">
      <c r="A17" s="295"/>
      <c r="B17" s="19"/>
      <c r="C17" s="10">
        <v>4210</v>
      </c>
      <c r="D17" s="9" t="s">
        <v>218</v>
      </c>
      <c r="E17" s="63">
        <v>0</v>
      </c>
      <c r="F17" s="63">
        <f t="shared" si="0"/>
        <v>134200</v>
      </c>
      <c r="G17" s="63">
        <v>134200</v>
      </c>
      <c r="H17" s="4">
        <v>0</v>
      </c>
    </row>
    <row r="18" spans="1:8" ht="21" customHeight="1">
      <c r="A18" s="295"/>
      <c r="B18" s="19"/>
      <c r="C18" s="10">
        <v>4240</v>
      </c>
      <c r="D18" s="9" t="s">
        <v>42</v>
      </c>
      <c r="E18" s="63">
        <v>0</v>
      </c>
      <c r="F18" s="63">
        <f t="shared" si="0"/>
        <v>52300</v>
      </c>
      <c r="G18" s="63">
        <v>52300</v>
      </c>
      <c r="H18" s="4">
        <v>0</v>
      </c>
    </row>
    <row r="19" spans="1:8" ht="21" customHeight="1">
      <c r="A19" s="295"/>
      <c r="B19" s="19"/>
      <c r="C19" s="10">
        <v>4260</v>
      </c>
      <c r="D19" s="9" t="s">
        <v>213</v>
      </c>
      <c r="E19" s="63">
        <v>0</v>
      </c>
      <c r="F19" s="63">
        <f t="shared" si="0"/>
        <v>176000</v>
      </c>
      <c r="G19" s="63">
        <v>176000</v>
      </c>
      <c r="H19" s="4">
        <v>0</v>
      </c>
    </row>
    <row r="20" spans="1:8" ht="21" customHeight="1">
      <c r="A20" s="295"/>
      <c r="B20" s="19"/>
      <c r="C20" s="10">
        <v>4270</v>
      </c>
      <c r="D20" s="9" t="s">
        <v>219</v>
      </c>
      <c r="E20" s="63">
        <v>0</v>
      </c>
      <c r="F20" s="63">
        <f t="shared" si="0"/>
        <v>17000</v>
      </c>
      <c r="G20" s="63">
        <v>17000</v>
      </c>
      <c r="H20" s="4">
        <v>0</v>
      </c>
    </row>
    <row r="21" spans="1:8" ht="21" customHeight="1">
      <c r="A21" s="295"/>
      <c r="B21" s="19"/>
      <c r="C21" s="10">
        <v>4280</v>
      </c>
      <c r="D21" s="9" t="s">
        <v>214</v>
      </c>
      <c r="E21" s="63">
        <v>0</v>
      </c>
      <c r="F21" s="63">
        <f t="shared" si="0"/>
        <v>1000</v>
      </c>
      <c r="G21" s="63">
        <v>1000</v>
      </c>
      <c r="H21" s="4">
        <v>0</v>
      </c>
    </row>
    <row r="22" spans="1:8" ht="21" customHeight="1">
      <c r="A22" s="295"/>
      <c r="B22" s="19"/>
      <c r="C22" s="10">
        <v>4300</v>
      </c>
      <c r="D22" s="9" t="s">
        <v>206</v>
      </c>
      <c r="E22" s="63">
        <v>0</v>
      </c>
      <c r="F22" s="63">
        <f t="shared" si="0"/>
        <v>111300</v>
      </c>
      <c r="G22" s="63">
        <v>111300</v>
      </c>
      <c r="H22" s="4">
        <v>0</v>
      </c>
    </row>
    <row r="23" spans="1:8" ht="21" customHeight="1">
      <c r="A23" s="295"/>
      <c r="B23" s="19"/>
      <c r="C23" s="10">
        <v>4350</v>
      </c>
      <c r="D23" s="13" t="s">
        <v>312</v>
      </c>
      <c r="E23" s="63">
        <v>0</v>
      </c>
      <c r="F23" s="63">
        <f t="shared" si="0"/>
        <v>1600</v>
      </c>
      <c r="G23" s="63">
        <v>1600</v>
      </c>
      <c r="H23" s="4">
        <v>0</v>
      </c>
    </row>
    <row r="24" spans="1:8" ht="30" customHeight="1">
      <c r="A24" s="295"/>
      <c r="B24" s="19"/>
      <c r="C24" s="10">
        <v>4370</v>
      </c>
      <c r="D24" s="291" t="s">
        <v>624</v>
      </c>
      <c r="E24" s="63">
        <v>0</v>
      </c>
      <c r="F24" s="63">
        <f t="shared" si="0"/>
        <v>4200</v>
      </c>
      <c r="G24" s="63">
        <v>4200</v>
      </c>
      <c r="H24" s="4">
        <v>0</v>
      </c>
    </row>
    <row r="25" spans="1:8" ht="30" customHeight="1">
      <c r="A25" s="295"/>
      <c r="B25" s="19"/>
      <c r="C25" s="10">
        <v>4390</v>
      </c>
      <c r="D25" s="425" t="s">
        <v>628</v>
      </c>
      <c r="E25" s="63">
        <v>0</v>
      </c>
      <c r="F25" s="63">
        <f t="shared" si="0"/>
        <v>2000</v>
      </c>
      <c r="G25" s="63">
        <v>2000</v>
      </c>
      <c r="H25" s="4">
        <v>0</v>
      </c>
    </row>
    <row r="26" spans="1:8" ht="21" customHeight="1">
      <c r="A26" s="295"/>
      <c r="B26" s="19"/>
      <c r="C26" s="10">
        <v>4410</v>
      </c>
      <c r="D26" s="9" t="s">
        <v>215</v>
      </c>
      <c r="E26" s="63">
        <v>0</v>
      </c>
      <c r="F26" s="63">
        <f t="shared" si="0"/>
        <v>2000</v>
      </c>
      <c r="G26" s="63">
        <v>2000</v>
      </c>
      <c r="H26" s="4">
        <v>0</v>
      </c>
    </row>
    <row r="27" spans="1:8" ht="21" customHeight="1">
      <c r="A27" s="295"/>
      <c r="B27" s="19"/>
      <c r="C27" s="10">
        <v>4430</v>
      </c>
      <c r="D27" s="9" t="s">
        <v>207</v>
      </c>
      <c r="E27" s="63">
        <v>0</v>
      </c>
      <c r="F27" s="63">
        <f t="shared" si="0"/>
        <v>8000</v>
      </c>
      <c r="G27" s="63">
        <v>8000</v>
      </c>
      <c r="H27" s="4">
        <v>0</v>
      </c>
    </row>
    <row r="28" spans="1:8" ht="21" customHeight="1">
      <c r="A28" s="295"/>
      <c r="B28" s="19"/>
      <c r="C28" s="10">
        <v>4440</v>
      </c>
      <c r="D28" s="9" t="s">
        <v>262</v>
      </c>
      <c r="E28" s="63">
        <v>0</v>
      </c>
      <c r="F28" s="63">
        <f t="shared" si="0"/>
        <v>45000</v>
      </c>
      <c r="G28" s="63">
        <v>45000</v>
      </c>
      <c r="H28" s="4">
        <v>0</v>
      </c>
    </row>
    <row r="29" spans="1:8" ht="21" customHeight="1">
      <c r="A29" s="295"/>
      <c r="B29" s="19"/>
      <c r="C29" s="10">
        <v>4480</v>
      </c>
      <c r="D29" s="9" t="s">
        <v>216</v>
      </c>
      <c r="E29" s="63">
        <v>0</v>
      </c>
      <c r="F29" s="63">
        <f t="shared" si="0"/>
        <v>1000</v>
      </c>
      <c r="G29" s="63">
        <v>1000</v>
      </c>
      <c r="H29" s="4">
        <v>0</v>
      </c>
    </row>
    <row r="30" spans="1:8" ht="33.75" customHeight="1">
      <c r="A30" s="295"/>
      <c r="B30" s="19"/>
      <c r="C30" s="10">
        <v>4700</v>
      </c>
      <c r="D30" s="9" t="s">
        <v>331</v>
      </c>
      <c r="E30" s="63">
        <v>0</v>
      </c>
      <c r="F30" s="63">
        <f t="shared" si="0"/>
        <v>4000</v>
      </c>
      <c r="G30" s="63">
        <v>4000</v>
      </c>
      <c r="H30" s="4">
        <v>0</v>
      </c>
    </row>
    <row r="31" spans="1:8" ht="30" customHeight="1">
      <c r="A31" s="295"/>
      <c r="B31" s="515">
        <v>80195</v>
      </c>
      <c r="C31" s="515"/>
      <c r="D31" s="516" t="s">
        <v>318</v>
      </c>
      <c r="E31" s="514">
        <f>SUM(E32)</f>
        <v>0</v>
      </c>
      <c r="F31" s="514">
        <f>SUM(F32)</f>
        <v>23000</v>
      </c>
      <c r="G31" s="514">
        <f>SUM(G32)</f>
        <v>23000</v>
      </c>
      <c r="H31" s="514">
        <f>SUM(H32)</f>
        <v>0</v>
      </c>
    </row>
    <row r="32" spans="1:8" ht="25.5" customHeight="1">
      <c r="A32" s="295"/>
      <c r="B32" s="10"/>
      <c r="C32" s="10">
        <v>4440</v>
      </c>
      <c r="D32" s="9" t="s">
        <v>262</v>
      </c>
      <c r="E32" s="10">
        <v>0</v>
      </c>
      <c r="F32" s="63">
        <f t="shared" si="0"/>
        <v>23000</v>
      </c>
      <c r="G32" s="63">
        <v>23000</v>
      </c>
      <c r="H32" s="293">
        <v>0</v>
      </c>
    </row>
    <row r="33" spans="1:8" s="46" customFormat="1" ht="25.5" customHeight="1">
      <c r="A33" s="849" t="s">
        <v>127</v>
      </c>
      <c r="B33" s="849"/>
      <c r="C33" s="849"/>
      <c r="D33" s="850"/>
      <c r="E33" s="297">
        <f>SUM(E7)</f>
        <v>124000</v>
      </c>
      <c r="F33" s="297">
        <f>SUM(F7)</f>
        <v>1675800</v>
      </c>
      <c r="G33" s="297">
        <f>SUM(G7)</f>
        <v>1675800</v>
      </c>
      <c r="H33" s="297">
        <f>SUM(H7)</f>
        <v>0</v>
      </c>
    </row>
  </sheetData>
  <sheetProtection/>
  <mergeCells count="12">
    <mergeCell ref="D5:D6"/>
    <mergeCell ref="E5:E6"/>
    <mergeCell ref="F5:F6"/>
    <mergeCell ref="G5:H5"/>
    <mergeCell ref="A3:H3"/>
    <mergeCell ref="A1:H1"/>
    <mergeCell ref="A2:I2"/>
    <mergeCell ref="A33:D33"/>
    <mergeCell ref="A4:H4"/>
    <mergeCell ref="A5:A6"/>
    <mergeCell ref="B5:B6"/>
    <mergeCell ref="C5:C6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19
do Uchwały Nr 124/11 Zarządu Powiatu 
w  Stargardzie Szczecińskim
z dnia 13 stycznia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86"/>
  <sheetViews>
    <sheetView zoomScalePageLayoutView="0" workbookViewId="0" topLeftCell="A1">
      <pane ySplit="6" topLeftCell="A785" activePane="bottomLeft" state="frozen"/>
      <selection pane="topLeft" activeCell="A1" sqref="A1"/>
      <selection pane="bottomLeft" activeCell="H808" sqref="H808"/>
    </sheetView>
  </sheetViews>
  <sheetFormatPr defaultColWidth="9.140625" defaultRowHeight="12.75"/>
  <cols>
    <col min="1" max="1" width="8.7109375" style="28" customWidth="1"/>
    <col min="2" max="2" width="10.421875" style="28" customWidth="1"/>
    <col min="3" max="3" width="9.421875" style="28" customWidth="1"/>
    <col min="4" max="4" width="45.28125" style="28" customWidth="1"/>
    <col min="5" max="5" width="19.8515625" style="28" customWidth="1"/>
    <col min="6" max="6" width="14.140625" style="28" customWidth="1"/>
    <col min="7" max="7" width="13.421875" style="28" customWidth="1"/>
    <col min="8" max="8" width="16.7109375" style="28" customWidth="1"/>
    <col min="9" max="9" width="19.7109375" style="28" customWidth="1"/>
  </cols>
  <sheetData>
    <row r="1" spans="1:9" ht="12.75">
      <c r="A1" s="774" t="s">
        <v>160</v>
      </c>
      <c r="B1" s="774"/>
      <c r="C1" s="774"/>
      <c r="D1" s="774"/>
      <c r="E1" s="774"/>
      <c r="F1" s="774"/>
      <c r="G1" s="774"/>
      <c r="H1" s="774"/>
      <c r="I1" s="774"/>
    </row>
    <row r="2" spans="1:9" ht="12.75">
      <c r="A2" s="774" t="s">
        <v>505</v>
      </c>
      <c r="B2" s="774"/>
      <c r="C2" s="774"/>
      <c r="D2" s="774"/>
      <c r="E2" s="774"/>
      <c r="F2" s="774"/>
      <c r="G2" s="774"/>
      <c r="H2" s="774"/>
      <c r="I2" s="774"/>
    </row>
    <row r="3" spans="1:9" ht="12.75">
      <c r="A3" s="45"/>
      <c r="B3" s="45"/>
      <c r="C3" s="119"/>
      <c r="D3" s="774" t="s">
        <v>142</v>
      </c>
      <c r="E3" s="774"/>
      <c r="F3" s="774"/>
      <c r="G3" s="774"/>
      <c r="H3" s="45"/>
      <c r="I3" s="45"/>
    </row>
    <row r="5" spans="1:9" ht="21" customHeight="1">
      <c r="A5" s="787" t="s">
        <v>220</v>
      </c>
      <c r="B5" s="787" t="s">
        <v>221</v>
      </c>
      <c r="C5" s="787" t="s">
        <v>222</v>
      </c>
      <c r="D5" s="787" t="s">
        <v>209</v>
      </c>
      <c r="E5" s="786" t="s">
        <v>224</v>
      </c>
      <c r="F5" s="792" t="s">
        <v>225</v>
      </c>
      <c r="G5" s="792"/>
      <c r="H5" s="792"/>
      <c r="I5" s="792"/>
    </row>
    <row r="6" spans="1:9" ht="78.75" customHeight="1">
      <c r="A6" s="787"/>
      <c r="B6" s="787"/>
      <c r="C6" s="787"/>
      <c r="D6" s="787"/>
      <c r="E6" s="786"/>
      <c r="F6" s="566" t="s">
        <v>226</v>
      </c>
      <c r="G6" s="566" t="s">
        <v>227</v>
      </c>
      <c r="H6" s="566" t="s">
        <v>158</v>
      </c>
      <c r="I6" s="566" t="s">
        <v>159</v>
      </c>
    </row>
    <row r="7" spans="1:9" s="120" customFormat="1" ht="24.75" customHeight="1">
      <c r="A7" s="252" t="s">
        <v>228</v>
      </c>
      <c r="B7" s="252"/>
      <c r="C7" s="253"/>
      <c r="D7" s="254" t="s">
        <v>229</v>
      </c>
      <c r="E7" s="255">
        <f>E8</f>
        <v>75000</v>
      </c>
      <c r="F7" s="255">
        <f>SUM(F8)</f>
        <v>0</v>
      </c>
      <c r="G7" s="255">
        <f>SUM(G8)</f>
        <v>75000</v>
      </c>
      <c r="H7" s="255">
        <f>SUM(H8)</f>
        <v>0</v>
      </c>
      <c r="I7" s="255">
        <f>SUM(I8)</f>
        <v>0</v>
      </c>
    </row>
    <row r="8" spans="1:9" s="120" customFormat="1" ht="31.5" customHeight="1">
      <c r="A8" s="173"/>
      <c r="B8" s="586" t="s">
        <v>230</v>
      </c>
      <c r="C8" s="587"/>
      <c r="D8" s="576" t="s">
        <v>231</v>
      </c>
      <c r="E8" s="588">
        <f>SUM(E9:E9)</f>
        <v>75000</v>
      </c>
      <c r="F8" s="588">
        <f>SUM(F9:F9)</f>
        <v>0</v>
      </c>
      <c r="G8" s="588">
        <f>SUM(G9:G9)</f>
        <v>75000</v>
      </c>
      <c r="H8" s="588">
        <f>SUM(H9:H9)</f>
        <v>0</v>
      </c>
      <c r="I8" s="588">
        <f>SUM(I9:I9)</f>
        <v>0</v>
      </c>
    </row>
    <row r="9" spans="1:9" s="120" customFormat="1" ht="19.5" customHeight="1">
      <c r="A9" s="173"/>
      <c r="B9" s="29"/>
      <c r="C9" s="29" t="s">
        <v>234</v>
      </c>
      <c r="D9" s="30" t="s">
        <v>206</v>
      </c>
      <c r="E9" s="161">
        <f>F9+G9+H9+I9</f>
        <v>75000</v>
      </c>
      <c r="F9" s="161">
        <v>0</v>
      </c>
      <c r="G9" s="162">
        <v>75000</v>
      </c>
      <c r="H9" s="163">
        <v>0</v>
      </c>
      <c r="I9" s="163">
        <v>0</v>
      </c>
    </row>
    <row r="10" spans="1:9" s="120" customFormat="1" ht="19.5" customHeight="1">
      <c r="A10" s="252" t="s">
        <v>235</v>
      </c>
      <c r="B10" s="252"/>
      <c r="C10" s="253"/>
      <c r="D10" s="254" t="s">
        <v>236</v>
      </c>
      <c r="E10" s="255">
        <f>SUM(E14+E11)</f>
        <v>185000</v>
      </c>
      <c r="F10" s="255">
        <f>SUM(F14+F11)</f>
        <v>185000</v>
      </c>
      <c r="G10" s="255">
        <f>SUM(G14+G11)</f>
        <v>0</v>
      </c>
      <c r="H10" s="255">
        <f>SUM(H14+H11)</f>
        <v>0</v>
      </c>
      <c r="I10" s="255">
        <f>SUM(I14+I11)</f>
        <v>0</v>
      </c>
    </row>
    <row r="11" spans="1:9" s="120" customFormat="1" ht="19.5" customHeight="1">
      <c r="A11" s="550"/>
      <c r="B11" s="589" t="s">
        <v>237</v>
      </c>
      <c r="C11" s="572"/>
      <c r="D11" s="573" t="s">
        <v>238</v>
      </c>
      <c r="E11" s="588">
        <f>SUM(E12:E13)</f>
        <v>150000</v>
      </c>
      <c r="F11" s="588">
        <f>SUM(F12:F13)</f>
        <v>150000</v>
      </c>
      <c r="G11" s="588">
        <f>SUM(G12:G13)</f>
        <v>0</v>
      </c>
      <c r="H11" s="588">
        <f>SUM(H12:H13)</f>
        <v>0</v>
      </c>
      <c r="I11" s="588">
        <f>SUM(I12:I13)</f>
        <v>0</v>
      </c>
    </row>
    <row r="12" spans="1:9" s="120" customFormat="1" ht="23.25" customHeight="1">
      <c r="A12" s="550"/>
      <c r="B12" s="31"/>
      <c r="C12" s="31" t="s">
        <v>240</v>
      </c>
      <c r="D12" s="30" t="s">
        <v>241</v>
      </c>
      <c r="E12" s="161">
        <f>F12+G12+H12+I12</f>
        <v>75000</v>
      </c>
      <c r="F12" s="161">
        <v>75000</v>
      </c>
      <c r="G12" s="161">
        <v>0</v>
      </c>
      <c r="H12" s="163">
        <v>0</v>
      </c>
      <c r="I12" s="163">
        <v>0</v>
      </c>
    </row>
    <row r="13" spans="1:9" s="120" customFormat="1" ht="19.5" customHeight="1">
      <c r="A13" s="550"/>
      <c r="B13" s="31"/>
      <c r="C13" s="29" t="s">
        <v>234</v>
      </c>
      <c r="D13" s="30" t="s">
        <v>206</v>
      </c>
      <c r="E13" s="161">
        <f>F13+G13+H13+I13</f>
        <v>75000</v>
      </c>
      <c r="F13" s="161">
        <v>75000</v>
      </c>
      <c r="G13" s="161">
        <v>0</v>
      </c>
      <c r="H13" s="163">
        <v>0</v>
      </c>
      <c r="I13" s="163">
        <v>0</v>
      </c>
    </row>
    <row r="14" spans="1:9" s="120" customFormat="1" ht="19.5" customHeight="1">
      <c r="A14" s="550"/>
      <c r="B14" s="586" t="s">
        <v>242</v>
      </c>
      <c r="C14" s="587"/>
      <c r="D14" s="576" t="s">
        <v>243</v>
      </c>
      <c r="E14" s="588">
        <f>SUM(E15)</f>
        <v>35000</v>
      </c>
      <c r="F14" s="588">
        <f>SUM(F15)</f>
        <v>35000</v>
      </c>
      <c r="G14" s="588">
        <f>SUM(G15)</f>
        <v>0</v>
      </c>
      <c r="H14" s="588">
        <f>SUM(H15)</f>
        <v>0</v>
      </c>
      <c r="I14" s="588">
        <f>SUM(I15)</f>
        <v>0</v>
      </c>
    </row>
    <row r="15" spans="1:9" s="120" customFormat="1" ht="19.5" customHeight="1">
      <c r="A15" s="550"/>
      <c r="B15" s="31"/>
      <c r="C15" s="31" t="s">
        <v>234</v>
      </c>
      <c r="D15" s="30" t="s">
        <v>206</v>
      </c>
      <c r="E15" s="161">
        <f>F15+G15+H15+I15</f>
        <v>35000</v>
      </c>
      <c r="F15" s="161">
        <v>35000</v>
      </c>
      <c r="G15" s="161">
        <v>0</v>
      </c>
      <c r="H15" s="163">
        <v>0</v>
      </c>
      <c r="I15" s="163">
        <v>0</v>
      </c>
    </row>
    <row r="16" spans="1:9" s="120" customFormat="1" ht="19.5" customHeight="1">
      <c r="A16" s="252" t="s">
        <v>244</v>
      </c>
      <c r="B16" s="252"/>
      <c r="C16" s="253"/>
      <c r="D16" s="254" t="s">
        <v>245</v>
      </c>
      <c r="E16" s="255">
        <f>SUM(E53+E17)</f>
        <v>14270363</v>
      </c>
      <c r="F16" s="255">
        <f>SUM(F53+F17)</f>
        <v>13970363</v>
      </c>
      <c r="G16" s="255">
        <f>SUM(G53+G17)</f>
        <v>0</v>
      </c>
      <c r="H16" s="255">
        <f>SUM(H53+H17)</f>
        <v>0</v>
      </c>
      <c r="I16" s="255">
        <f>SUM(I53+I17)</f>
        <v>300000</v>
      </c>
    </row>
    <row r="17" spans="1:9" s="120" customFormat="1" ht="19.5" customHeight="1">
      <c r="A17" s="173"/>
      <c r="B17" s="586" t="s">
        <v>246</v>
      </c>
      <c r="C17" s="587"/>
      <c r="D17" s="576" t="s">
        <v>126</v>
      </c>
      <c r="E17" s="588">
        <f>SUM(E19:E45)</f>
        <v>13970363</v>
      </c>
      <c r="F17" s="588">
        <f>SUM(F19:F45)</f>
        <v>13970363</v>
      </c>
      <c r="G17" s="588">
        <f>SUM(G19:G45)</f>
        <v>0</v>
      </c>
      <c r="H17" s="588">
        <f>SUM(H19:H45)</f>
        <v>0</v>
      </c>
      <c r="I17" s="588">
        <f>SUM(I19:I45)</f>
        <v>0</v>
      </c>
    </row>
    <row r="18" spans="1:9" s="120" customFormat="1" ht="55.5" customHeight="1">
      <c r="A18" s="173"/>
      <c r="B18" s="173"/>
      <c r="C18" s="33">
        <v>2310</v>
      </c>
      <c r="D18" s="30" t="s">
        <v>486</v>
      </c>
      <c r="E18" s="161">
        <f aca="true" t="shared" si="0" ref="E18:E48">F18+G18+H18+I18</f>
        <v>99360</v>
      </c>
      <c r="F18" s="163">
        <f>F19+F20+F21+F22</f>
        <v>99360</v>
      </c>
      <c r="G18" s="163">
        <v>0</v>
      </c>
      <c r="H18" s="163">
        <v>0</v>
      </c>
      <c r="I18" s="163">
        <v>0</v>
      </c>
    </row>
    <row r="19" spans="1:9" s="120" customFormat="1" ht="19.5" customHeight="1">
      <c r="A19" s="173"/>
      <c r="B19" s="173"/>
      <c r="C19" s="788" t="s">
        <v>225</v>
      </c>
      <c r="D19" s="30" t="s">
        <v>358</v>
      </c>
      <c r="E19" s="161">
        <f t="shared" si="0"/>
        <v>10868</v>
      </c>
      <c r="F19" s="163">
        <v>10868</v>
      </c>
      <c r="G19" s="163">
        <v>0</v>
      </c>
      <c r="H19" s="163">
        <v>0</v>
      </c>
      <c r="I19" s="163">
        <v>0</v>
      </c>
    </row>
    <row r="20" spans="1:9" s="120" customFormat="1" ht="19.5" customHeight="1">
      <c r="A20" s="173"/>
      <c r="B20" s="173"/>
      <c r="C20" s="789"/>
      <c r="D20" s="30" t="s">
        <v>359</v>
      </c>
      <c r="E20" s="161">
        <f t="shared" si="0"/>
        <v>63135</v>
      </c>
      <c r="F20" s="163">
        <v>63135</v>
      </c>
      <c r="G20" s="163">
        <v>0</v>
      </c>
      <c r="H20" s="163">
        <v>0</v>
      </c>
      <c r="I20" s="163">
        <v>0</v>
      </c>
    </row>
    <row r="21" spans="1:9" s="120" customFormat="1" ht="19.5" customHeight="1">
      <c r="A21" s="173"/>
      <c r="B21" s="173"/>
      <c r="C21" s="789"/>
      <c r="D21" s="30" t="s">
        <v>360</v>
      </c>
      <c r="E21" s="161">
        <f t="shared" si="0"/>
        <v>16560</v>
      </c>
      <c r="F21" s="163">
        <v>16560</v>
      </c>
      <c r="G21" s="163">
        <v>0</v>
      </c>
      <c r="H21" s="163">
        <v>0</v>
      </c>
      <c r="I21" s="163">
        <v>0</v>
      </c>
    </row>
    <row r="22" spans="1:9" s="120" customFormat="1" ht="19.5" customHeight="1">
      <c r="A22" s="173"/>
      <c r="B22" s="173"/>
      <c r="C22" s="790"/>
      <c r="D22" s="30" t="s">
        <v>361</v>
      </c>
      <c r="E22" s="161">
        <f t="shared" si="0"/>
        <v>8797</v>
      </c>
      <c r="F22" s="163">
        <v>8797</v>
      </c>
      <c r="G22" s="163">
        <v>0</v>
      </c>
      <c r="H22" s="163">
        <v>0</v>
      </c>
      <c r="I22" s="163">
        <v>0</v>
      </c>
    </row>
    <row r="23" spans="1:9" s="120" customFormat="1" ht="21.75" customHeight="1">
      <c r="A23" s="173"/>
      <c r="B23" s="173"/>
      <c r="C23" s="407" t="s">
        <v>248</v>
      </c>
      <c r="D23" s="199" t="s">
        <v>309</v>
      </c>
      <c r="E23" s="202">
        <f t="shared" si="0"/>
        <v>20000</v>
      </c>
      <c r="F23" s="163">
        <v>20000</v>
      </c>
      <c r="G23" s="163">
        <v>0</v>
      </c>
      <c r="H23" s="163">
        <v>0</v>
      </c>
      <c r="I23" s="163">
        <v>0</v>
      </c>
    </row>
    <row r="24" spans="1:9" s="120" customFormat="1" ht="19.5" customHeight="1">
      <c r="A24" s="173"/>
      <c r="B24" s="173"/>
      <c r="C24" s="407" t="s">
        <v>249</v>
      </c>
      <c r="D24" s="199" t="s">
        <v>212</v>
      </c>
      <c r="E24" s="202">
        <f t="shared" si="0"/>
        <v>900000</v>
      </c>
      <c r="F24" s="163">
        <v>900000</v>
      </c>
      <c r="G24" s="163">
        <v>0</v>
      </c>
      <c r="H24" s="163">
        <v>0</v>
      </c>
      <c r="I24" s="163">
        <v>0</v>
      </c>
    </row>
    <row r="25" spans="1:9" s="120" customFormat="1" ht="19.5" customHeight="1">
      <c r="A25" s="173"/>
      <c r="B25" s="173"/>
      <c r="C25" s="407" t="s">
        <v>250</v>
      </c>
      <c r="D25" s="199" t="s">
        <v>53</v>
      </c>
      <c r="E25" s="202">
        <f t="shared" si="0"/>
        <v>69500</v>
      </c>
      <c r="F25" s="163">
        <v>69500</v>
      </c>
      <c r="G25" s="163">
        <v>0</v>
      </c>
      <c r="H25" s="163">
        <v>0</v>
      </c>
      <c r="I25" s="163">
        <v>0</v>
      </c>
    </row>
    <row r="26" spans="1:9" s="120" customFormat="1" ht="19.5" customHeight="1">
      <c r="A26" s="173"/>
      <c r="B26" s="173"/>
      <c r="C26" s="407" t="s">
        <v>251</v>
      </c>
      <c r="D26" s="199" t="s">
        <v>252</v>
      </c>
      <c r="E26" s="202">
        <f t="shared" si="0"/>
        <v>148000</v>
      </c>
      <c r="F26" s="163">
        <v>148000</v>
      </c>
      <c r="G26" s="163">
        <v>0</v>
      </c>
      <c r="H26" s="163">
        <v>0</v>
      </c>
      <c r="I26" s="163">
        <v>0</v>
      </c>
    </row>
    <row r="27" spans="1:9" s="120" customFormat="1" ht="19.5" customHeight="1">
      <c r="A27" s="173"/>
      <c r="B27" s="173"/>
      <c r="C27" s="407" t="s">
        <v>253</v>
      </c>
      <c r="D27" s="199" t="s">
        <v>12</v>
      </c>
      <c r="E27" s="202">
        <f t="shared" si="0"/>
        <v>24000</v>
      </c>
      <c r="F27" s="163">
        <v>24000</v>
      </c>
      <c r="G27" s="163">
        <v>0</v>
      </c>
      <c r="H27" s="163">
        <v>0</v>
      </c>
      <c r="I27" s="163">
        <v>0</v>
      </c>
    </row>
    <row r="28" spans="1:9" s="120" customFormat="1" ht="19.5" customHeight="1">
      <c r="A28" s="173"/>
      <c r="B28" s="173"/>
      <c r="C28" s="407" t="s">
        <v>310</v>
      </c>
      <c r="D28" s="199" t="s">
        <v>311</v>
      </c>
      <c r="E28" s="202">
        <f t="shared" si="0"/>
        <v>11000</v>
      </c>
      <c r="F28" s="163">
        <v>11000</v>
      </c>
      <c r="G28" s="163">
        <v>0</v>
      </c>
      <c r="H28" s="163">
        <v>0</v>
      </c>
      <c r="I28" s="163">
        <v>0</v>
      </c>
    </row>
    <row r="29" spans="1:9" s="120" customFormat="1" ht="19.5" customHeight="1">
      <c r="A29" s="173"/>
      <c r="B29" s="173"/>
      <c r="C29" s="407" t="s">
        <v>254</v>
      </c>
      <c r="D29" s="199" t="s">
        <v>218</v>
      </c>
      <c r="E29" s="202">
        <f t="shared" si="0"/>
        <v>338000</v>
      </c>
      <c r="F29" s="163">
        <v>338000</v>
      </c>
      <c r="G29" s="163">
        <v>0</v>
      </c>
      <c r="H29" s="163">
        <v>0</v>
      </c>
      <c r="I29" s="163">
        <v>0</v>
      </c>
    </row>
    <row r="30" spans="1:9" s="120" customFormat="1" ht="19.5" customHeight="1">
      <c r="A30" s="173"/>
      <c r="B30" s="173"/>
      <c r="C30" s="407" t="s">
        <v>327</v>
      </c>
      <c r="D30" s="199" t="s">
        <v>42</v>
      </c>
      <c r="E30" s="202">
        <f t="shared" si="0"/>
        <v>8000</v>
      </c>
      <c r="F30" s="163">
        <v>8000</v>
      </c>
      <c r="G30" s="163">
        <v>0</v>
      </c>
      <c r="H30" s="163">
        <v>0</v>
      </c>
      <c r="I30" s="163">
        <v>0</v>
      </c>
    </row>
    <row r="31" spans="1:9" s="120" customFormat="1" ht="19.5" customHeight="1">
      <c r="A31" s="173"/>
      <c r="B31" s="173"/>
      <c r="C31" s="407" t="s">
        <v>255</v>
      </c>
      <c r="D31" s="199" t="s">
        <v>213</v>
      </c>
      <c r="E31" s="202">
        <f t="shared" si="0"/>
        <v>55000</v>
      </c>
      <c r="F31" s="163">
        <v>55000</v>
      </c>
      <c r="G31" s="163">
        <v>0</v>
      </c>
      <c r="H31" s="163">
        <v>0</v>
      </c>
      <c r="I31" s="163">
        <v>0</v>
      </c>
    </row>
    <row r="32" spans="1:9" s="120" customFormat="1" ht="19.5" customHeight="1">
      <c r="A32" s="173"/>
      <c r="B32" s="173"/>
      <c r="C32" s="407" t="s">
        <v>256</v>
      </c>
      <c r="D32" s="199" t="s">
        <v>219</v>
      </c>
      <c r="E32" s="202">
        <f t="shared" si="0"/>
        <v>918000</v>
      </c>
      <c r="F32" s="163">
        <v>918000</v>
      </c>
      <c r="G32" s="163">
        <v>0</v>
      </c>
      <c r="H32" s="163">
        <v>0</v>
      </c>
      <c r="I32" s="163">
        <v>0</v>
      </c>
    </row>
    <row r="33" spans="1:9" s="120" customFormat="1" ht="19.5" customHeight="1">
      <c r="A33" s="173"/>
      <c r="B33" s="173"/>
      <c r="C33" s="407" t="s">
        <v>257</v>
      </c>
      <c r="D33" s="199" t="s">
        <v>214</v>
      </c>
      <c r="E33" s="202">
        <f t="shared" si="0"/>
        <v>2000</v>
      </c>
      <c r="F33" s="163">
        <v>2000</v>
      </c>
      <c r="G33" s="163">
        <v>0</v>
      </c>
      <c r="H33" s="163">
        <v>0</v>
      </c>
      <c r="I33" s="163">
        <v>0</v>
      </c>
    </row>
    <row r="34" spans="1:9" s="120" customFormat="1" ht="19.5" customHeight="1">
      <c r="A34" s="173"/>
      <c r="B34" s="173"/>
      <c r="C34" s="407" t="s">
        <v>234</v>
      </c>
      <c r="D34" s="199" t="s">
        <v>206</v>
      </c>
      <c r="E34" s="202">
        <f t="shared" si="0"/>
        <v>3347000</v>
      </c>
      <c r="F34" s="163">
        <v>3347000</v>
      </c>
      <c r="G34" s="163">
        <v>0</v>
      </c>
      <c r="H34" s="163">
        <v>0</v>
      </c>
      <c r="I34" s="163">
        <v>0</v>
      </c>
    </row>
    <row r="35" spans="1:9" s="120" customFormat="1" ht="19.5" customHeight="1">
      <c r="A35" s="173"/>
      <c r="B35" s="173"/>
      <c r="C35" s="407" t="s">
        <v>258</v>
      </c>
      <c r="D35" s="195" t="s">
        <v>312</v>
      </c>
      <c r="E35" s="202">
        <f t="shared" si="0"/>
        <v>3000</v>
      </c>
      <c r="F35" s="163">
        <v>3000</v>
      </c>
      <c r="G35" s="163">
        <v>0</v>
      </c>
      <c r="H35" s="163">
        <v>0</v>
      </c>
      <c r="I35" s="163">
        <v>0</v>
      </c>
    </row>
    <row r="36" spans="1:9" s="120" customFormat="1" ht="45" customHeight="1">
      <c r="A36" s="173"/>
      <c r="B36" s="173"/>
      <c r="C36" s="407" t="s">
        <v>169</v>
      </c>
      <c r="D36" s="291" t="s">
        <v>511</v>
      </c>
      <c r="E36" s="202">
        <f t="shared" si="0"/>
        <v>6500</v>
      </c>
      <c r="F36" s="163">
        <v>6500</v>
      </c>
      <c r="G36" s="163">
        <v>0</v>
      </c>
      <c r="H36" s="163">
        <v>0</v>
      </c>
      <c r="I36" s="163">
        <v>0</v>
      </c>
    </row>
    <row r="37" spans="1:9" s="120" customFormat="1" ht="45.75" customHeight="1">
      <c r="A37" s="173"/>
      <c r="B37" s="173"/>
      <c r="C37" s="407" t="s">
        <v>170</v>
      </c>
      <c r="D37" s="291" t="s">
        <v>512</v>
      </c>
      <c r="E37" s="202">
        <f t="shared" si="0"/>
        <v>5000</v>
      </c>
      <c r="F37" s="163">
        <v>5000</v>
      </c>
      <c r="G37" s="163">
        <v>0</v>
      </c>
      <c r="H37" s="163">
        <v>0</v>
      </c>
      <c r="I37" s="163">
        <v>0</v>
      </c>
    </row>
    <row r="38" spans="1:9" s="120" customFormat="1" ht="19.5" customHeight="1">
      <c r="A38" s="173"/>
      <c r="B38" s="173"/>
      <c r="C38" s="407" t="s">
        <v>259</v>
      </c>
      <c r="D38" s="199" t="s">
        <v>215</v>
      </c>
      <c r="E38" s="202">
        <f t="shared" si="0"/>
        <v>5000</v>
      </c>
      <c r="F38" s="163">
        <v>5000</v>
      </c>
      <c r="G38" s="163">
        <v>0</v>
      </c>
      <c r="H38" s="163">
        <v>0</v>
      </c>
      <c r="I38" s="163">
        <v>0</v>
      </c>
    </row>
    <row r="39" spans="1:9" s="120" customFormat="1" ht="19.5" customHeight="1">
      <c r="A39" s="173"/>
      <c r="B39" s="173"/>
      <c r="C39" s="407" t="s">
        <v>260</v>
      </c>
      <c r="D39" s="199" t="s">
        <v>207</v>
      </c>
      <c r="E39" s="202">
        <f t="shared" si="0"/>
        <v>20000</v>
      </c>
      <c r="F39" s="163">
        <v>20000</v>
      </c>
      <c r="G39" s="163">
        <v>0</v>
      </c>
      <c r="H39" s="163">
        <v>0</v>
      </c>
      <c r="I39" s="163">
        <v>0</v>
      </c>
    </row>
    <row r="40" spans="1:9" s="120" customFormat="1" ht="29.25" customHeight="1">
      <c r="A40" s="173"/>
      <c r="B40" s="173"/>
      <c r="C40" s="407" t="s">
        <v>261</v>
      </c>
      <c r="D40" s="374" t="s">
        <v>262</v>
      </c>
      <c r="E40" s="202">
        <f t="shared" si="0"/>
        <v>25000</v>
      </c>
      <c r="F40" s="163">
        <v>25000</v>
      </c>
      <c r="G40" s="163">
        <v>0</v>
      </c>
      <c r="H40" s="163">
        <v>0</v>
      </c>
      <c r="I40" s="163">
        <v>0</v>
      </c>
    </row>
    <row r="41" spans="1:9" s="120" customFormat="1" ht="19.5" customHeight="1">
      <c r="A41" s="173"/>
      <c r="B41" s="173"/>
      <c r="C41" s="407" t="s">
        <v>263</v>
      </c>
      <c r="D41" s="199" t="s">
        <v>216</v>
      </c>
      <c r="E41" s="202">
        <f t="shared" si="0"/>
        <v>2000</v>
      </c>
      <c r="F41" s="163">
        <v>2000</v>
      </c>
      <c r="G41" s="163">
        <v>0</v>
      </c>
      <c r="H41" s="163">
        <v>0</v>
      </c>
      <c r="I41" s="163">
        <v>0</v>
      </c>
    </row>
    <row r="42" spans="1:9" s="120" customFormat="1" ht="25.5">
      <c r="A42" s="173"/>
      <c r="B42" s="173"/>
      <c r="C42" s="407" t="s">
        <v>266</v>
      </c>
      <c r="D42" s="199" t="s">
        <v>267</v>
      </c>
      <c r="E42" s="202">
        <f t="shared" si="0"/>
        <v>2000</v>
      </c>
      <c r="F42" s="163">
        <v>2000</v>
      </c>
      <c r="G42" s="163">
        <v>0</v>
      </c>
      <c r="H42" s="163">
        <v>0</v>
      </c>
      <c r="I42" s="163">
        <v>0</v>
      </c>
    </row>
    <row r="43" spans="1:9" s="120" customFormat="1" ht="24" customHeight="1">
      <c r="A43" s="173"/>
      <c r="B43" s="173"/>
      <c r="C43" s="407" t="s">
        <v>192</v>
      </c>
      <c r="D43" s="199" t="s">
        <v>176</v>
      </c>
      <c r="E43" s="202">
        <f t="shared" si="0"/>
        <v>2000</v>
      </c>
      <c r="F43" s="163">
        <v>2000</v>
      </c>
      <c r="G43" s="163">
        <v>0</v>
      </c>
      <c r="H43" s="163">
        <v>0</v>
      </c>
      <c r="I43" s="163">
        <v>0</v>
      </c>
    </row>
    <row r="44" spans="1:9" s="120" customFormat="1" ht="31.5" customHeight="1">
      <c r="A44" s="173"/>
      <c r="B44" s="173"/>
      <c r="C44" s="407" t="s">
        <v>107</v>
      </c>
      <c r="D44" s="199" t="s">
        <v>172</v>
      </c>
      <c r="E44" s="202">
        <f t="shared" si="0"/>
        <v>15000</v>
      </c>
      <c r="F44" s="163">
        <v>15000</v>
      </c>
      <c r="G44" s="163">
        <v>0</v>
      </c>
      <c r="H44" s="163">
        <v>0</v>
      </c>
      <c r="I44" s="163">
        <v>0</v>
      </c>
    </row>
    <row r="45" spans="1:9" s="120" customFormat="1" ht="22.5" customHeight="1">
      <c r="A45" s="173"/>
      <c r="B45" s="173"/>
      <c r="C45" s="407" t="s">
        <v>268</v>
      </c>
      <c r="D45" s="199" t="s">
        <v>191</v>
      </c>
      <c r="E45" s="202">
        <f>SUM(E46:E52)</f>
        <v>7945003</v>
      </c>
      <c r="F45" s="202">
        <f>SUM(F46:F52)</f>
        <v>7945003</v>
      </c>
      <c r="G45" s="202">
        <f>SUM(G46:G52)</f>
        <v>0</v>
      </c>
      <c r="H45" s="202">
        <f>SUM(H46:H52)</f>
        <v>0</v>
      </c>
      <c r="I45" s="202">
        <f>SUM(I46:I52)</f>
        <v>0</v>
      </c>
    </row>
    <row r="46" spans="1:9" s="120" customFormat="1" ht="43.5" customHeight="1">
      <c r="A46" s="173"/>
      <c r="B46" s="173"/>
      <c r="C46" s="407" t="s">
        <v>225</v>
      </c>
      <c r="D46" s="387" t="s">
        <v>602</v>
      </c>
      <c r="E46" s="202">
        <f t="shared" si="0"/>
        <v>100000</v>
      </c>
      <c r="F46" s="23">
        <v>100000</v>
      </c>
      <c r="G46" s="163">
        <v>0</v>
      </c>
      <c r="H46" s="163">
        <v>0</v>
      </c>
      <c r="I46" s="163">
        <v>0</v>
      </c>
    </row>
    <row r="47" spans="1:9" s="120" customFormat="1" ht="24" customHeight="1">
      <c r="A47" s="173"/>
      <c r="B47" s="173"/>
      <c r="C47" s="407"/>
      <c r="D47" s="363" t="s">
        <v>534</v>
      </c>
      <c r="E47" s="202">
        <f t="shared" si="0"/>
        <v>270000</v>
      </c>
      <c r="F47" s="23">
        <v>270000</v>
      </c>
      <c r="G47" s="163">
        <v>0</v>
      </c>
      <c r="H47" s="163">
        <v>0</v>
      </c>
      <c r="I47" s="163">
        <v>0</v>
      </c>
    </row>
    <row r="48" spans="1:9" s="120" customFormat="1" ht="24" customHeight="1">
      <c r="A48" s="173"/>
      <c r="B48" s="173"/>
      <c r="C48" s="407"/>
      <c r="D48" s="363" t="s">
        <v>535</v>
      </c>
      <c r="E48" s="202">
        <f t="shared" si="0"/>
        <v>100000</v>
      </c>
      <c r="F48" s="23">
        <v>100000</v>
      </c>
      <c r="G48" s="163">
        <v>0</v>
      </c>
      <c r="H48" s="163">
        <v>0</v>
      </c>
      <c r="I48" s="163">
        <v>0</v>
      </c>
    </row>
    <row r="49" spans="1:9" s="120" customFormat="1" ht="75" customHeight="1">
      <c r="A49" s="173"/>
      <c r="B49" s="173"/>
      <c r="C49" s="407"/>
      <c r="D49" s="387" t="s">
        <v>536</v>
      </c>
      <c r="E49" s="202">
        <f>F49+G49+H49+I49</f>
        <v>6270003</v>
      </c>
      <c r="F49" s="23">
        <v>6270003</v>
      </c>
      <c r="G49" s="163">
        <v>0</v>
      </c>
      <c r="H49" s="163">
        <v>0</v>
      </c>
      <c r="I49" s="163">
        <v>0</v>
      </c>
    </row>
    <row r="50" spans="1:9" s="120" customFormat="1" ht="35.25" customHeight="1">
      <c r="A50" s="173"/>
      <c r="B50" s="173"/>
      <c r="C50" s="407"/>
      <c r="D50" s="387" t="s">
        <v>537</v>
      </c>
      <c r="E50" s="202">
        <f>F50+G50+H50+I50</f>
        <v>480000</v>
      </c>
      <c r="F50" s="23">
        <v>480000</v>
      </c>
      <c r="G50" s="163">
        <v>0</v>
      </c>
      <c r="H50" s="163">
        <v>0</v>
      </c>
      <c r="I50" s="163">
        <v>0</v>
      </c>
    </row>
    <row r="51" spans="1:9" s="120" customFormat="1" ht="35.25" customHeight="1">
      <c r="A51" s="173"/>
      <c r="B51" s="173"/>
      <c r="C51" s="407"/>
      <c r="D51" s="387" t="s">
        <v>538</v>
      </c>
      <c r="E51" s="202">
        <f>F51+G51+H51+I51</f>
        <v>100000</v>
      </c>
      <c r="F51" s="23">
        <v>100000</v>
      </c>
      <c r="G51" s="163">
        <v>0</v>
      </c>
      <c r="H51" s="163">
        <v>0</v>
      </c>
      <c r="I51" s="163">
        <v>0</v>
      </c>
    </row>
    <row r="52" spans="1:9" s="120" customFormat="1" ht="25.5" customHeight="1">
      <c r="A52" s="173"/>
      <c r="B52" s="173"/>
      <c r="C52" s="407"/>
      <c r="D52" s="363" t="s">
        <v>644</v>
      </c>
      <c r="E52" s="202">
        <f>F52+G52+H52+I52</f>
        <v>625000</v>
      </c>
      <c r="F52" s="23">
        <v>625000</v>
      </c>
      <c r="G52" s="163">
        <v>0</v>
      </c>
      <c r="H52" s="163">
        <v>0</v>
      </c>
      <c r="I52" s="163">
        <v>0</v>
      </c>
    </row>
    <row r="53" spans="1:9" s="120" customFormat="1" ht="27" customHeight="1">
      <c r="A53" s="173"/>
      <c r="B53" s="590">
        <v>60016</v>
      </c>
      <c r="C53" s="581"/>
      <c r="D53" s="578" t="s">
        <v>270</v>
      </c>
      <c r="E53" s="588">
        <f>SUM(E54)</f>
        <v>300000</v>
      </c>
      <c r="F53" s="588">
        <f>F54</f>
        <v>0</v>
      </c>
      <c r="G53" s="588">
        <f>G54</f>
        <v>0</v>
      </c>
      <c r="H53" s="588">
        <f>H54</f>
        <v>0</v>
      </c>
      <c r="I53" s="588">
        <f>I54</f>
        <v>300000</v>
      </c>
    </row>
    <row r="54" spans="1:9" s="120" customFormat="1" ht="19.5" customHeight="1">
      <c r="A54" s="173"/>
      <c r="B54" s="174"/>
      <c r="C54" s="33">
        <v>4300</v>
      </c>
      <c r="D54" s="30" t="s">
        <v>206</v>
      </c>
      <c r="E54" s="163">
        <f>F54+G54+H54+I54</f>
        <v>300000</v>
      </c>
      <c r="F54" s="163">
        <v>0</v>
      </c>
      <c r="G54" s="163">
        <v>0</v>
      </c>
      <c r="H54" s="163">
        <v>0</v>
      </c>
      <c r="I54" s="163">
        <v>300000</v>
      </c>
    </row>
    <row r="55" spans="1:9" s="120" customFormat="1" ht="19.5" customHeight="1">
      <c r="A55" s="256" t="s">
        <v>381</v>
      </c>
      <c r="B55" s="256"/>
      <c r="C55" s="257"/>
      <c r="D55" s="254" t="s">
        <v>407</v>
      </c>
      <c r="E55" s="258">
        <f>SUM(E56)</f>
        <v>15000</v>
      </c>
      <c r="F55" s="258">
        <f>SUM(F56)</f>
        <v>15000</v>
      </c>
      <c r="G55" s="258">
        <f>SUM(G56)</f>
        <v>0</v>
      </c>
      <c r="H55" s="258">
        <f>SUM(H56)</f>
        <v>0</v>
      </c>
      <c r="I55" s="258">
        <f>SUM(I56)</f>
        <v>0</v>
      </c>
    </row>
    <row r="56" spans="1:9" s="120" customFormat="1" ht="19.5" customHeight="1">
      <c r="A56" s="176"/>
      <c r="B56" s="571" t="s">
        <v>406</v>
      </c>
      <c r="C56" s="575"/>
      <c r="D56" s="576" t="s">
        <v>318</v>
      </c>
      <c r="E56" s="574">
        <f>SUM(F56:I56)</f>
        <v>15000</v>
      </c>
      <c r="F56" s="574">
        <f>SUM(F57:F58)</f>
        <v>15000</v>
      </c>
      <c r="G56" s="574">
        <f>SUM(G57:G58)</f>
        <v>0</v>
      </c>
      <c r="H56" s="574">
        <f>SUM(H57:H58)</f>
        <v>0</v>
      </c>
      <c r="I56" s="574">
        <f>SUM(I57:I58)</f>
        <v>0</v>
      </c>
    </row>
    <row r="57" spans="1:9" s="120" customFormat="1" ht="19.5" customHeight="1">
      <c r="A57" s="176"/>
      <c r="B57" s="175"/>
      <c r="C57" s="35" t="s">
        <v>254</v>
      </c>
      <c r="D57" s="30" t="s">
        <v>405</v>
      </c>
      <c r="E57" s="163">
        <f>SUM(F57:I57)</f>
        <v>5000</v>
      </c>
      <c r="F57" s="161">
        <v>5000</v>
      </c>
      <c r="G57" s="163">
        <v>0</v>
      </c>
      <c r="H57" s="163">
        <v>0</v>
      </c>
      <c r="I57" s="163">
        <v>0</v>
      </c>
    </row>
    <row r="58" spans="1:9" s="120" customFormat="1" ht="19.5" customHeight="1">
      <c r="A58" s="176"/>
      <c r="B58" s="175"/>
      <c r="C58" s="35" t="s">
        <v>234</v>
      </c>
      <c r="D58" s="30" t="s">
        <v>206</v>
      </c>
      <c r="E58" s="163">
        <f>SUM(F58:I58)</f>
        <v>10000</v>
      </c>
      <c r="F58" s="161">
        <v>10000</v>
      </c>
      <c r="G58" s="163">
        <v>0</v>
      </c>
      <c r="H58" s="163">
        <v>0</v>
      </c>
      <c r="I58" s="163">
        <v>0</v>
      </c>
    </row>
    <row r="59" spans="1:9" s="120" customFormat="1" ht="19.5" customHeight="1">
      <c r="A59" s="256" t="s">
        <v>271</v>
      </c>
      <c r="B59" s="256"/>
      <c r="C59" s="257"/>
      <c r="D59" s="254" t="s">
        <v>272</v>
      </c>
      <c r="E59" s="258">
        <f>SUM(E60)</f>
        <v>348400</v>
      </c>
      <c r="F59" s="258">
        <f>SUM(F60)</f>
        <v>281400</v>
      </c>
      <c r="G59" s="258">
        <f>SUM(G60)</f>
        <v>67000</v>
      </c>
      <c r="H59" s="258">
        <f>SUM(H60)</f>
        <v>0</v>
      </c>
      <c r="I59" s="258">
        <f>SUM(I60)</f>
        <v>0</v>
      </c>
    </row>
    <row r="60" spans="1:9" s="120" customFormat="1" ht="19.5" customHeight="1">
      <c r="A60" s="176"/>
      <c r="B60" s="571" t="s">
        <v>273</v>
      </c>
      <c r="C60" s="575"/>
      <c r="D60" s="576" t="s">
        <v>274</v>
      </c>
      <c r="E60" s="574">
        <f>SUM(E61:E73)</f>
        <v>348400</v>
      </c>
      <c r="F60" s="574">
        <f>SUM(F61:F73)</f>
        <v>281400</v>
      </c>
      <c r="G60" s="574">
        <f>SUM(G61:G73)</f>
        <v>67000</v>
      </c>
      <c r="H60" s="574">
        <f>SUM(H61:H73)</f>
        <v>0</v>
      </c>
      <c r="I60" s="574">
        <f>SUM(I61:I73)</f>
        <v>0</v>
      </c>
    </row>
    <row r="61" spans="1:9" s="120" customFormat="1" ht="19.5" customHeight="1">
      <c r="A61" s="176"/>
      <c r="B61" s="34"/>
      <c r="C61" s="373">
        <v>4260</v>
      </c>
      <c r="D61" s="374" t="s">
        <v>213</v>
      </c>
      <c r="E61" s="389">
        <f aca="true" t="shared" si="1" ref="E61:E73">SUM(F61+G61+H61+I61)</f>
        <v>5800</v>
      </c>
      <c r="F61" s="141">
        <v>5800</v>
      </c>
      <c r="G61" s="141">
        <v>0</v>
      </c>
      <c r="H61" s="141">
        <v>0</v>
      </c>
      <c r="I61" s="141">
        <v>0</v>
      </c>
    </row>
    <row r="62" spans="1:9" s="402" customFormat="1" ht="21.75" customHeight="1">
      <c r="A62" s="176"/>
      <c r="B62" s="135"/>
      <c r="C62" s="135" t="s">
        <v>256</v>
      </c>
      <c r="D62" s="26" t="s">
        <v>219</v>
      </c>
      <c r="E62" s="389">
        <f t="shared" si="1"/>
        <v>600</v>
      </c>
      <c r="F62" s="141">
        <v>0</v>
      </c>
      <c r="G62" s="141">
        <v>600</v>
      </c>
      <c r="H62" s="141">
        <v>0</v>
      </c>
      <c r="I62" s="141">
        <v>0</v>
      </c>
    </row>
    <row r="63" spans="1:9" s="402" customFormat="1" ht="19.5" customHeight="1">
      <c r="A63" s="176"/>
      <c r="B63" s="135"/>
      <c r="C63" s="135" t="s">
        <v>234</v>
      </c>
      <c r="D63" s="26" t="s">
        <v>206</v>
      </c>
      <c r="E63" s="389">
        <f t="shared" si="1"/>
        <v>95800</v>
      </c>
      <c r="F63" s="141">
        <v>80000</v>
      </c>
      <c r="G63" s="141">
        <v>15800</v>
      </c>
      <c r="H63" s="141">
        <v>0</v>
      </c>
      <c r="I63" s="141">
        <v>0</v>
      </c>
    </row>
    <row r="64" spans="1:9" s="402" customFormat="1" ht="30.75" customHeight="1">
      <c r="A64" s="176"/>
      <c r="B64" s="135"/>
      <c r="C64" s="135" t="s">
        <v>174</v>
      </c>
      <c r="D64" s="26" t="s">
        <v>603</v>
      </c>
      <c r="E64" s="389">
        <f t="shared" si="1"/>
        <v>25000</v>
      </c>
      <c r="F64" s="141">
        <v>20000</v>
      </c>
      <c r="G64" s="141">
        <v>5000</v>
      </c>
      <c r="H64" s="141">
        <v>0</v>
      </c>
      <c r="I64" s="141">
        <v>0</v>
      </c>
    </row>
    <row r="65" spans="1:9" s="402" customFormat="1" ht="21.75" customHeight="1">
      <c r="A65" s="176"/>
      <c r="B65" s="135"/>
      <c r="C65" s="135" t="s">
        <v>260</v>
      </c>
      <c r="D65" s="26" t="s">
        <v>207</v>
      </c>
      <c r="E65" s="389">
        <f t="shared" si="1"/>
        <v>10000</v>
      </c>
      <c r="F65" s="141">
        <v>10000</v>
      </c>
      <c r="G65" s="141">
        <v>0</v>
      </c>
      <c r="H65" s="141">
        <v>0</v>
      </c>
      <c r="I65" s="141">
        <v>0</v>
      </c>
    </row>
    <row r="66" spans="1:9" s="402" customFormat="1" ht="21.75" customHeight="1">
      <c r="A66" s="176"/>
      <c r="B66" s="135"/>
      <c r="C66" s="135" t="s">
        <v>263</v>
      </c>
      <c r="D66" s="26" t="s">
        <v>216</v>
      </c>
      <c r="E66" s="389">
        <f t="shared" si="1"/>
        <v>67000</v>
      </c>
      <c r="F66" s="141">
        <v>22000</v>
      </c>
      <c r="G66" s="141">
        <v>45000</v>
      </c>
      <c r="H66" s="141">
        <v>0</v>
      </c>
      <c r="I66" s="141">
        <v>0</v>
      </c>
    </row>
    <row r="67" spans="1:9" s="402" customFormat="1" ht="34.5" customHeight="1">
      <c r="A67" s="176"/>
      <c r="B67" s="135"/>
      <c r="C67" s="135" t="s">
        <v>275</v>
      </c>
      <c r="D67" s="134" t="s">
        <v>276</v>
      </c>
      <c r="E67" s="389">
        <f t="shared" si="1"/>
        <v>800</v>
      </c>
      <c r="F67" s="141">
        <v>200</v>
      </c>
      <c r="G67" s="141">
        <v>600</v>
      </c>
      <c r="H67" s="141">
        <v>0</v>
      </c>
      <c r="I67" s="141">
        <v>0</v>
      </c>
    </row>
    <row r="68" spans="1:9" s="402" customFormat="1" ht="26.25" customHeight="1">
      <c r="A68" s="176"/>
      <c r="B68" s="135"/>
      <c r="C68" s="135" t="s">
        <v>264</v>
      </c>
      <c r="D68" s="134" t="s">
        <v>265</v>
      </c>
      <c r="E68" s="389">
        <f t="shared" si="1"/>
        <v>200</v>
      </c>
      <c r="F68" s="141">
        <v>200</v>
      </c>
      <c r="G68" s="141">
        <v>0</v>
      </c>
      <c r="H68" s="141">
        <v>0</v>
      </c>
      <c r="I68" s="141">
        <v>0</v>
      </c>
    </row>
    <row r="69" spans="1:9" s="402" customFormat="1" ht="34.5" customHeight="1">
      <c r="A69" s="176"/>
      <c r="B69" s="135"/>
      <c r="C69" s="135" t="s">
        <v>277</v>
      </c>
      <c r="D69" s="134" t="s">
        <v>182</v>
      </c>
      <c r="E69" s="389">
        <f t="shared" si="1"/>
        <v>200</v>
      </c>
      <c r="F69" s="141">
        <v>200</v>
      </c>
      <c r="G69" s="141">
        <v>0</v>
      </c>
      <c r="H69" s="141">
        <v>0</v>
      </c>
      <c r="I69" s="141">
        <v>0</v>
      </c>
    </row>
    <row r="70" spans="1:9" s="402" customFormat="1" ht="28.5" customHeight="1">
      <c r="A70" s="176"/>
      <c r="B70" s="135"/>
      <c r="C70" s="198" t="s">
        <v>547</v>
      </c>
      <c r="D70" s="199" t="s">
        <v>548</v>
      </c>
      <c r="E70" s="389">
        <f>SUM(F70+G70+H70+I70)</f>
        <v>10000</v>
      </c>
      <c r="F70" s="141">
        <v>10000</v>
      </c>
      <c r="G70" s="141">
        <v>0</v>
      </c>
      <c r="H70" s="141">
        <v>0</v>
      </c>
      <c r="I70" s="141">
        <v>0</v>
      </c>
    </row>
    <row r="71" spans="1:9" s="402" customFormat="1" ht="34.5" customHeight="1">
      <c r="A71" s="176"/>
      <c r="B71" s="135"/>
      <c r="C71" s="198" t="s">
        <v>266</v>
      </c>
      <c r="D71" s="199" t="s">
        <v>549</v>
      </c>
      <c r="E71" s="389">
        <f>SUM(F71+G71+H71+I71)</f>
        <v>80000</v>
      </c>
      <c r="F71" s="141">
        <v>80000</v>
      </c>
      <c r="G71" s="141">
        <v>0</v>
      </c>
      <c r="H71" s="141">
        <v>0</v>
      </c>
      <c r="I71" s="141">
        <v>0</v>
      </c>
    </row>
    <row r="72" spans="1:9" s="402" customFormat="1" ht="44.25" customHeight="1">
      <c r="A72" s="176"/>
      <c r="B72" s="135"/>
      <c r="C72" s="198" t="s">
        <v>403</v>
      </c>
      <c r="D72" s="199" t="s">
        <v>402</v>
      </c>
      <c r="E72" s="389">
        <f>SUM(F72+G72+H72+I72)</f>
        <v>50000</v>
      </c>
      <c r="F72" s="141">
        <v>50000</v>
      </c>
      <c r="G72" s="141">
        <v>0</v>
      </c>
      <c r="H72" s="141">
        <v>0</v>
      </c>
      <c r="I72" s="141">
        <v>0</v>
      </c>
    </row>
    <row r="73" spans="1:9" s="402" customFormat="1" ht="27.75" customHeight="1">
      <c r="A73" s="176"/>
      <c r="B73" s="135"/>
      <c r="C73" s="135" t="s">
        <v>192</v>
      </c>
      <c r="D73" s="25" t="s">
        <v>176</v>
      </c>
      <c r="E73" s="389">
        <f t="shared" si="1"/>
        <v>3000</v>
      </c>
      <c r="F73" s="141">
        <v>3000</v>
      </c>
      <c r="G73" s="141">
        <v>0</v>
      </c>
      <c r="H73" s="141">
        <v>0</v>
      </c>
      <c r="I73" s="141">
        <v>0</v>
      </c>
    </row>
    <row r="74" spans="1:9" s="120" customFormat="1" ht="19.5" customHeight="1">
      <c r="A74" s="256" t="s">
        <v>278</v>
      </c>
      <c r="B74" s="257"/>
      <c r="C74" s="257"/>
      <c r="D74" s="254" t="s">
        <v>279</v>
      </c>
      <c r="E74" s="258">
        <f>E75+E100+E102+E119</f>
        <v>2072500</v>
      </c>
      <c r="F74" s="258">
        <f>F75+F100+F102+F119</f>
        <v>1455500</v>
      </c>
      <c r="G74" s="258">
        <f>G75+G100+G102+G119</f>
        <v>617000</v>
      </c>
      <c r="H74" s="258">
        <f>SUM(H75+H100+H102)</f>
        <v>0</v>
      </c>
      <c r="I74" s="258">
        <f>SUM(I75+I100+I102)</f>
        <v>0</v>
      </c>
    </row>
    <row r="75" spans="1:9" s="120" customFormat="1" ht="19.5" customHeight="1">
      <c r="A75" s="176"/>
      <c r="B75" s="571" t="s">
        <v>280</v>
      </c>
      <c r="C75" s="575"/>
      <c r="D75" s="576" t="s">
        <v>281</v>
      </c>
      <c r="E75" s="574">
        <f>E76+E78+E79+E80+E81+E82+E84+E85+E86+E87+E88+E89+E90+E91+E92+E93+E94+E95+E96+E97+E98+E83</f>
        <v>1643000</v>
      </c>
      <c r="F75" s="574">
        <f>F76+F78+F79+F80+F81+F82+F84+F85+F86+F87+F88+F89+F90+F91+F92+F93+F94+F95+F96+F97+F98+F83</f>
        <v>1430000</v>
      </c>
      <c r="G75" s="574">
        <f>G76+G78+G79+G80+G81+G82+G84+G85+G86+G87+G88+G89+G90+G91+G92+G93+G94+G95+G96+G97+G98+G83</f>
        <v>213000</v>
      </c>
      <c r="H75" s="574">
        <f>H76+H78+H79+H80+H81+H82+H84+H85+H86+H87+H88+H89+H90+H91+H92+H93+H94+H95+H96+H97+H98+H83</f>
        <v>0</v>
      </c>
      <c r="I75" s="574">
        <f>I76+I78+I79+I80+I81+I82+I84+I85+I86+I87+I88+I89+I90+I91+I92+I93+I94+I95+I96+I97+I98+I83</f>
        <v>0</v>
      </c>
    </row>
    <row r="76" spans="1:9" s="120" customFormat="1" ht="63.75" customHeight="1">
      <c r="A76" s="176"/>
      <c r="B76" s="403"/>
      <c r="C76" s="198" t="s">
        <v>551</v>
      </c>
      <c r="D76" s="199" t="s">
        <v>552</v>
      </c>
      <c r="E76" s="404">
        <f>SUM(E77)</f>
        <v>100000</v>
      </c>
      <c r="F76" s="404">
        <f>SUM(F77)</f>
        <v>100000</v>
      </c>
      <c r="G76" s="404">
        <f>SUM(G77)</f>
        <v>0</v>
      </c>
      <c r="H76" s="404">
        <f>SUM(H77)</f>
        <v>0</v>
      </c>
      <c r="I76" s="404">
        <f>SUM(I77)</f>
        <v>0</v>
      </c>
    </row>
    <row r="77" spans="1:9" s="120" customFormat="1" ht="51.75" customHeight="1">
      <c r="A77" s="176"/>
      <c r="B77" s="403"/>
      <c r="C77" s="198" t="s">
        <v>225</v>
      </c>
      <c r="D77" s="199" t="s">
        <v>665</v>
      </c>
      <c r="E77" s="404">
        <f>SUM(F77:I77)</f>
        <v>100000</v>
      </c>
      <c r="F77" s="404">
        <v>100000</v>
      </c>
      <c r="G77" s="405">
        <v>0</v>
      </c>
      <c r="H77" s="405">
        <v>0</v>
      </c>
      <c r="I77" s="405">
        <v>0</v>
      </c>
    </row>
    <row r="78" spans="1:9" s="120" customFormat="1" ht="21.75" customHeight="1">
      <c r="A78" s="176"/>
      <c r="B78" s="403"/>
      <c r="C78" s="198" t="s">
        <v>248</v>
      </c>
      <c r="D78" s="199" t="s">
        <v>309</v>
      </c>
      <c r="E78" s="404">
        <f aca="true" t="shared" si="2" ref="E78:E99">SUM(F78:I78)</f>
        <v>3000</v>
      </c>
      <c r="F78" s="405">
        <v>3000</v>
      </c>
      <c r="G78" s="405">
        <v>0</v>
      </c>
      <c r="H78" s="405">
        <v>0</v>
      </c>
      <c r="I78" s="405">
        <v>0</v>
      </c>
    </row>
    <row r="79" spans="1:9" s="120" customFormat="1" ht="19.5" customHeight="1">
      <c r="A79" s="176"/>
      <c r="B79" s="403"/>
      <c r="C79" s="373">
        <v>4010</v>
      </c>
      <c r="D79" s="374" t="s">
        <v>212</v>
      </c>
      <c r="E79" s="404">
        <f t="shared" si="2"/>
        <v>860000</v>
      </c>
      <c r="F79" s="405">
        <v>860000</v>
      </c>
      <c r="G79" s="405">
        <v>0</v>
      </c>
      <c r="H79" s="405">
        <v>0</v>
      </c>
      <c r="I79" s="405">
        <v>0</v>
      </c>
    </row>
    <row r="80" spans="1:9" s="120" customFormat="1" ht="19.5" customHeight="1">
      <c r="A80" s="176"/>
      <c r="B80" s="403"/>
      <c r="C80" s="373">
        <v>4110</v>
      </c>
      <c r="D80" s="374" t="s">
        <v>252</v>
      </c>
      <c r="E80" s="404">
        <f t="shared" si="2"/>
        <v>136000</v>
      </c>
      <c r="F80" s="405">
        <v>136000</v>
      </c>
      <c r="G80" s="405">
        <v>0</v>
      </c>
      <c r="H80" s="405">
        <v>0</v>
      </c>
      <c r="I80" s="405">
        <v>0</v>
      </c>
    </row>
    <row r="81" spans="1:9" s="120" customFormat="1" ht="19.5" customHeight="1">
      <c r="A81" s="176"/>
      <c r="B81" s="403"/>
      <c r="C81" s="373">
        <v>4120</v>
      </c>
      <c r="D81" s="374" t="s">
        <v>12</v>
      </c>
      <c r="E81" s="404">
        <f t="shared" si="2"/>
        <v>23000</v>
      </c>
      <c r="F81" s="405">
        <v>23000</v>
      </c>
      <c r="G81" s="405">
        <v>0</v>
      </c>
      <c r="H81" s="405">
        <v>0</v>
      </c>
      <c r="I81" s="405">
        <v>0</v>
      </c>
    </row>
    <row r="82" spans="1:9" s="120" customFormat="1" ht="30.75" customHeight="1">
      <c r="A82" s="176"/>
      <c r="B82" s="403"/>
      <c r="C82" s="373">
        <v>4140</v>
      </c>
      <c r="D82" s="374" t="s">
        <v>136</v>
      </c>
      <c r="E82" s="404">
        <f t="shared" si="2"/>
        <v>2000</v>
      </c>
      <c r="F82" s="405">
        <v>2000</v>
      </c>
      <c r="G82" s="405">
        <v>0</v>
      </c>
      <c r="H82" s="405">
        <v>0</v>
      </c>
      <c r="I82" s="405">
        <v>0</v>
      </c>
    </row>
    <row r="83" spans="1:9" s="120" customFormat="1" ht="19.5" customHeight="1">
      <c r="A83" s="176"/>
      <c r="B83" s="403"/>
      <c r="C83" s="373">
        <v>4170</v>
      </c>
      <c r="D83" s="374" t="s">
        <v>311</v>
      </c>
      <c r="E83" s="404">
        <f t="shared" si="2"/>
        <v>25000</v>
      </c>
      <c r="F83" s="405">
        <v>25000</v>
      </c>
      <c r="G83" s="405">
        <v>0</v>
      </c>
      <c r="H83" s="405">
        <v>0</v>
      </c>
      <c r="I83" s="405">
        <v>0</v>
      </c>
    </row>
    <row r="84" spans="1:9" s="120" customFormat="1" ht="19.5" customHeight="1">
      <c r="A84" s="176"/>
      <c r="B84" s="403"/>
      <c r="C84" s="373">
        <v>4210</v>
      </c>
      <c r="D84" s="374" t="s">
        <v>218</v>
      </c>
      <c r="E84" s="404">
        <f t="shared" si="2"/>
        <v>54500</v>
      </c>
      <c r="F84" s="405">
        <v>54500</v>
      </c>
      <c r="G84" s="405">
        <v>0</v>
      </c>
      <c r="H84" s="405">
        <v>0</v>
      </c>
      <c r="I84" s="405">
        <v>0</v>
      </c>
    </row>
    <row r="85" spans="1:9" s="120" customFormat="1" ht="21" customHeight="1">
      <c r="A85" s="176"/>
      <c r="B85" s="403"/>
      <c r="C85" s="373">
        <v>4240</v>
      </c>
      <c r="D85" s="374" t="s">
        <v>42</v>
      </c>
      <c r="E85" s="404">
        <f t="shared" si="2"/>
        <v>2000</v>
      </c>
      <c r="F85" s="405">
        <v>2000</v>
      </c>
      <c r="G85" s="405">
        <v>0</v>
      </c>
      <c r="H85" s="405">
        <v>0</v>
      </c>
      <c r="I85" s="405">
        <v>0</v>
      </c>
    </row>
    <row r="86" spans="1:9" s="120" customFormat="1" ht="19.5" customHeight="1">
      <c r="A86" s="176"/>
      <c r="B86" s="403"/>
      <c r="C86" s="373">
        <v>4260</v>
      </c>
      <c r="D86" s="374" t="s">
        <v>213</v>
      </c>
      <c r="E86" s="404">
        <f t="shared" si="2"/>
        <v>32500</v>
      </c>
      <c r="F86" s="405">
        <v>32500</v>
      </c>
      <c r="G86" s="405">
        <v>0</v>
      </c>
      <c r="H86" s="405">
        <v>0</v>
      </c>
      <c r="I86" s="405">
        <v>0</v>
      </c>
    </row>
    <row r="87" spans="1:9" s="120" customFormat="1" ht="19.5" customHeight="1">
      <c r="A87" s="176"/>
      <c r="B87" s="403"/>
      <c r="C87" s="373">
        <v>4270</v>
      </c>
      <c r="D87" s="374" t="s">
        <v>219</v>
      </c>
      <c r="E87" s="404">
        <f t="shared" si="2"/>
        <v>31000</v>
      </c>
      <c r="F87" s="405">
        <v>31000</v>
      </c>
      <c r="G87" s="405">
        <v>0</v>
      </c>
      <c r="H87" s="405">
        <v>0</v>
      </c>
      <c r="I87" s="405">
        <v>0</v>
      </c>
    </row>
    <row r="88" spans="1:9" s="120" customFormat="1" ht="19.5" customHeight="1">
      <c r="A88" s="176"/>
      <c r="B88" s="403"/>
      <c r="C88" s="373">
        <v>4280</v>
      </c>
      <c r="D88" s="199" t="s">
        <v>214</v>
      </c>
      <c r="E88" s="404">
        <f t="shared" si="2"/>
        <v>2000</v>
      </c>
      <c r="F88" s="405">
        <v>2000</v>
      </c>
      <c r="G88" s="405">
        <v>0</v>
      </c>
      <c r="H88" s="405">
        <v>0</v>
      </c>
      <c r="I88" s="405">
        <v>0</v>
      </c>
    </row>
    <row r="89" spans="1:9" s="120" customFormat="1" ht="19.5" customHeight="1">
      <c r="A89" s="176"/>
      <c r="B89" s="403"/>
      <c r="C89" s="373">
        <v>4300</v>
      </c>
      <c r="D89" s="374" t="s">
        <v>206</v>
      </c>
      <c r="E89" s="404">
        <f t="shared" si="2"/>
        <v>289100</v>
      </c>
      <c r="F89" s="405">
        <v>76100</v>
      </c>
      <c r="G89" s="405">
        <v>213000</v>
      </c>
      <c r="H89" s="405">
        <v>0</v>
      </c>
      <c r="I89" s="405">
        <v>0</v>
      </c>
    </row>
    <row r="90" spans="1:9" s="120" customFormat="1" ht="19.5" customHeight="1">
      <c r="A90" s="176"/>
      <c r="B90" s="403"/>
      <c r="C90" s="373">
        <v>4350</v>
      </c>
      <c r="D90" s="374" t="s">
        <v>312</v>
      </c>
      <c r="E90" s="404">
        <f t="shared" si="2"/>
        <v>11000</v>
      </c>
      <c r="F90" s="405">
        <v>11000</v>
      </c>
      <c r="G90" s="405">
        <v>0</v>
      </c>
      <c r="H90" s="405">
        <v>0</v>
      </c>
      <c r="I90" s="405">
        <v>0</v>
      </c>
    </row>
    <row r="91" spans="1:9" s="120" customFormat="1" ht="42" customHeight="1">
      <c r="A91" s="176"/>
      <c r="B91" s="403"/>
      <c r="C91" s="373">
        <v>4360</v>
      </c>
      <c r="D91" s="291" t="s">
        <v>511</v>
      </c>
      <c r="E91" s="404">
        <f t="shared" si="2"/>
        <v>2000</v>
      </c>
      <c r="F91" s="405">
        <v>2000</v>
      </c>
      <c r="G91" s="405">
        <v>0</v>
      </c>
      <c r="H91" s="405">
        <v>0</v>
      </c>
      <c r="I91" s="405">
        <v>0</v>
      </c>
    </row>
    <row r="92" spans="1:9" s="120" customFormat="1" ht="42.75" customHeight="1">
      <c r="A92" s="176"/>
      <c r="B92" s="403"/>
      <c r="C92" s="373">
        <v>4370</v>
      </c>
      <c r="D92" s="291" t="s">
        <v>512</v>
      </c>
      <c r="E92" s="404">
        <f t="shared" si="2"/>
        <v>6000</v>
      </c>
      <c r="F92" s="405">
        <v>6000</v>
      </c>
      <c r="G92" s="405">
        <v>0</v>
      </c>
      <c r="H92" s="405">
        <v>0</v>
      </c>
      <c r="I92" s="405">
        <v>0</v>
      </c>
    </row>
    <row r="93" spans="1:9" s="120" customFormat="1" ht="19.5" customHeight="1">
      <c r="A93" s="176"/>
      <c r="B93" s="403"/>
      <c r="C93" s="373">
        <v>4410</v>
      </c>
      <c r="D93" s="374" t="s">
        <v>215</v>
      </c>
      <c r="E93" s="404">
        <f t="shared" si="2"/>
        <v>3000</v>
      </c>
      <c r="F93" s="405">
        <v>3000</v>
      </c>
      <c r="G93" s="405">
        <v>0</v>
      </c>
      <c r="H93" s="405">
        <v>0</v>
      </c>
      <c r="I93" s="405">
        <v>0</v>
      </c>
    </row>
    <row r="94" spans="1:9" s="120" customFormat="1" ht="19.5" customHeight="1">
      <c r="A94" s="176"/>
      <c r="B94" s="403"/>
      <c r="C94" s="373">
        <v>4430</v>
      </c>
      <c r="D94" s="374" t="s">
        <v>207</v>
      </c>
      <c r="E94" s="404">
        <f t="shared" si="2"/>
        <v>3000</v>
      </c>
      <c r="F94" s="405">
        <v>3000</v>
      </c>
      <c r="G94" s="405">
        <v>0</v>
      </c>
      <c r="H94" s="405">
        <v>0</v>
      </c>
      <c r="I94" s="405">
        <v>0</v>
      </c>
    </row>
    <row r="95" spans="1:9" s="120" customFormat="1" ht="27.75" customHeight="1">
      <c r="A95" s="176"/>
      <c r="B95" s="403"/>
      <c r="C95" s="373">
        <v>4440</v>
      </c>
      <c r="D95" s="374" t="s">
        <v>262</v>
      </c>
      <c r="E95" s="404">
        <f t="shared" si="2"/>
        <v>30000</v>
      </c>
      <c r="F95" s="405">
        <v>30000</v>
      </c>
      <c r="G95" s="405">
        <v>0</v>
      </c>
      <c r="H95" s="405">
        <v>0</v>
      </c>
      <c r="I95" s="405">
        <v>0</v>
      </c>
    </row>
    <row r="96" spans="1:9" s="120" customFormat="1" ht="19.5" customHeight="1">
      <c r="A96" s="176"/>
      <c r="B96" s="403"/>
      <c r="C96" s="373">
        <v>4480</v>
      </c>
      <c r="D96" s="374" t="s">
        <v>216</v>
      </c>
      <c r="E96" s="404">
        <f t="shared" si="2"/>
        <v>2900</v>
      </c>
      <c r="F96" s="405">
        <v>2900</v>
      </c>
      <c r="G96" s="405">
        <v>0</v>
      </c>
      <c r="H96" s="405">
        <v>0</v>
      </c>
      <c r="I96" s="405">
        <v>0</v>
      </c>
    </row>
    <row r="97" spans="1:9" s="120" customFormat="1" ht="27.75" customHeight="1">
      <c r="A97" s="176"/>
      <c r="B97" s="403"/>
      <c r="C97" s="373">
        <v>4700</v>
      </c>
      <c r="D97" s="199" t="s">
        <v>172</v>
      </c>
      <c r="E97" s="404">
        <f t="shared" si="2"/>
        <v>9000</v>
      </c>
      <c r="F97" s="405">
        <v>9000</v>
      </c>
      <c r="G97" s="405">
        <v>0</v>
      </c>
      <c r="H97" s="405">
        <v>0</v>
      </c>
      <c r="I97" s="405">
        <v>0</v>
      </c>
    </row>
    <row r="98" spans="1:9" s="120" customFormat="1" ht="28.5" customHeight="1">
      <c r="A98" s="176"/>
      <c r="B98" s="403"/>
      <c r="C98" s="373">
        <v>6060</v>
      </c>
      <c r="D98" s="199" t="s">
        <v>269</v>
      </c>
      <c r="E98" s="404">
        <f t="shared" si="2"/>
        <v>16000</v>
      </c>
      <c r="F98" s="405">
        <v>16000</v>
      </c>
      <c r="G98" s="405">
        <v>0</v>
      </c>
      <c r="H98" s="405">
        <v>0</v>
      </c>
      <c r="I98" s="405">
        <v>0</v>
      </c>
    </row>
    <row r="99" spans="1:9" s="120" customFormat="1" ht="20.25" customHeight="1">
      <c r="A99" s="176"/>
      <c r="B99" s="403"/>
      <c r="C99" s="373" t="s">
        <v>225</v>
      </c>
      <c r="D99" s="199" t="s">
        <v>666</v>
      </c>
      <c r="E99" s="404">
        <f t="shared" si="2"/>
        <v>16000</v>
      </c>
      <c r="F99" s="405">
        <v>16000</v>
      </c>
      <c r="G99" s="405">
        <v>0</v>
      </c>
      <c r="H99" s="405">
        <v>0</v>
      </c>
      <c r="I99" s="405">
        <v>0</v>
      </c>
    </row>
    <row r="100" spans="1:9" s="120" customFormat="1" ht="19.5" customHeight="1">
      <c r="A100" s="176"/>
      <c r="B100" s="571" t="s">
        <v>282</v>
      </c>
      <c r="C100" s="575"/>
      <c r="D100" s="576" t="s">
        <v>283</v>
      </c>
      <c r="E100" s="574">
        <f>SUM(E101:E101)</f>
        <v>55000</v>
      </c>
      <c r="F100" s="574">
        <f>SUM(F101:F101)</f>
        <v>0</v>
      </c>
      <c r="G100" s="574">
        <f>SUM(G101:G101)</f>
        <v>55000</v>
      </c>
      <c r="H100" s="574">
        <f>SUM(H101:H101)</f>
        <v>0</v>
      </c>
      <c r="I100" s="574">
        <f>SUM(I101:I101)</f>
        <v>0</v>
      </c>
    </row>
    <row r="101" spans="1:9" s="120" customFormat="1" ht="19.5" customHeight="1">
      <c r="A101" s="176"/>
      <c r="B101" s="35"/>
      <c r="C101" s="35" t="s">
        <v>234</v>
      </c>
      <c r="D101" s="30" t="s">
        <v>206</v>
      </c>
      <c r="E101" s="163">
        <f>F101+G101+H101+I101</f>
        <v>55000</v>
      </c>
      <c r="F101" s="161">
        <v>0</v>
      </c>
      <c r="G101" s="163">
        <v>55000</v>
      </c>
      <c r="H101" s="163">
        <v>0</v>
      </c>
      <c r="I101" s="163">
        <v>0</v>
      </c>
    </row>
    <row r="102" spans="1:9" s="120" customFormat="1" ht="19.5" customHeight="1">
      <c r="A102" s="176"/>
      <c r="B102" s="571" t="s">
        <v>284</v>
      </c>
      <c r="C102" s="575"/>
      <c r="D102" s="576" t="s">
        <v>285</v>
      </c>
      <c r="E102" s="574">
        <f>SUM(E103:E118)</f>
        <v>372500</v>
      </c>
      <c r="F102" s="574">
        <f>SUM(F103:F118)</f>
        <v>23500</v>
      </c>
      <c r="G102" s="574">
        <f>SUM(G103:G118)</f>
        <v>349000</v>
      </c>
      <c r="H102" s="574">
        <f>SUM(H103:H118)</f>
        <v>0</v>
      </c>
      <c r="I102" s="574">
        <f>SUM(I103:I118)</f>
        <v>0</v>
      </c>
    </row>
    <row r="103" spans="1:9" s="120" customFormat="1" ht="21.75" customHeight="1">
      <c r="A103" s="176"/>
      <c r="B103" s="176"/>
      <c r="C103" s="198" t="s">
        <v>248</v>
      </c>
      <c r="D103" s="199" t="s">
        <v>144</v>
      </c>
      <c r="E103" s="406">
        <f>SUM(F103:I103)</f>
        <v>400</v>
      </c>
      <c r="F103" s="406">
        <f>'[1]Wydziały'!T100</f>
        <v>0</v>
      </c>
      <c r="G103" s="406">
        <v>400</v>
      </c>
      <c r="H103" s="406">
        <f>'[1]Wydziały'!V100</f>
        <v>0</v>
      </c>
      <c r="I103" s="406">
        <f>'[1]Wydziały'!W100</f>
        <v>0</v>
      </c>
    </row>
    <row r="104" spans="1:9" s="120" customFormat="1" ht="18" customHeight="1">
      <c r="A104" s="176"/>
      <c r="B104" s="176"/>
      <c r="C104" s="198" t="s">
        <v>249</v>
      </c>
      <c r="D104" s="199" t="s">
        <v>143</v>
      </c>
      <c r="E104" s="406">
        <f aca="true" t="shared" si="3" ref="E104:E118">SUM(F104:I104)</f>
        <v>90762</v>
      </c>
      <c r="F104" s="406">
        <f>'[1]Wydziały'!T101</f>
        <v>0</v>
      </c>
      <c r="G104" s="406">
        <v>90762</v>
      </c>
      <c r="H104" s="406">
        <f>'[1]Wydziały'!V101</f>
        <v>0</v>
      </c>
      <c r="I104" s="406">
        <f>'[1]Wydziały'!W101</f>
        <v>0</v>
      </c>
    </row>
    <row r="105" spans="1:9" s="120" customFormat="1" ht="27.75" customHeight="1">
      <c r="A105" s="176"/>
      <c r="B105" s="176"/>
      <c r="C105" s="407" t="s">
        <v>286</v>
      </c>
      <c r="D105" s="199" t="s">
        <v>287</v>
      </c>
      <c r="E105" s="406">
        <f t="shared" si="3"/>
        <v>158122</v>
      </c>
      <c r="F105" s="406">
        <f>'[1]Wydziały'!T102</f>
        <v>0</v>
      </c>
      <c r="G105" s="406">
        <v>158122</v>
      </c>
      <c r="H105" s="406">
        <f>'[1]Wydziały'!V102</f>
        <v>0</v>
      </c>
      <c r="I105" s="406">
        <f>'[1]Wydziały'!W102</f>
        <v>0</v>
      </c>
    </row>
    <row r="106" spans="1:9" s="120" customFormat="1" ht="18" customHeight="1">
      <c r="A106" s="176"/>
      <c r="B106" s="176"/>
      <c r="C106" s="407" t="s">
        <v>250</v>
      </c>
      <c r="D106" s="199" t="s">
        <v>53</v>
      </c>
      <c r="E106" s="406">
        <f t="shared" si="3"/>
        <v>20500</v>
      </c>
      <c r="F106" s="406">
        <f>'[1]Wydziały'!T103</f>
        <v>0</v>
      </c>
      <c r="G106" s="406">
        <v>20500</v>
      </c>
      <c r="H106" s="406">
        <f>'[1]Wydziały'!V103</f>
        <v>0</v>
      </c>
      <c r="I106" s="406">
        <f>'[1]Wydziały'!W103</f>
        <v>0</v>
      </c>
    </row>
    <row r="107" spans="1:9" s="120" customFormat="1" ht="18" customHeight="1">
      <c r="A107" s="176"/>
      <c r="B107" s="176"/>
      <c r="C107" s="407" t="s">
        <v>251</v>
      </c>
      <c r="D107" s="199" t="s">
        <v>252</v>
      </c>
      <c r="E107" s="406">
        <f t="shared" si="3"/>
        <v>42920</v>
      </c>
      <c r="F107" s="406">
        <f>'[1]Wydziały'!T104</f>
        <v>0</v>
      </c>
      <c r="G107" s="406">
        <v>42920</v>
      </c>
      <c r="H107" s="406">
        <f>'[1]Wydziały'!V104</f>
        <v>0</v>
      </c>
      <c r="I107" s="406">
        <f>'[1]Wydziały'!W104</f>
        <v>0</v>
      </c>
    </row>
    <row r="108" spans="1:9" s="120" customFormat="1" ht="18" customHeight="1">
      <c r="A108" s="176"/>
      <c r="B108" s="176"/>
      <c r="C108" s="407" t="s">
        <v>253</v>
      </c>
      <c r="D108" s="199" t="s">
        <v>12</v>
      </c>
      <c r="E108" s="406">
        <f t="shared" si="3"/>
        <v>6598</v>
      </c>
      <c r="F108" s="406">
        <f>'[1]Wydziały'!T105</f>
        <v>0</v>
      </c>
      <c r="G108" s="406">
        <v>6598</v>
      </c>
      <c r="H108" s="406">
        <f>'[1]Wydziały'!V105</f>
        <v>0</v>
      </c>
      <c r="I108" s="406">
        <f>'[1]Wydziały'!W105</f>
        <v>0</v>
      </c>
    </row>
    <row r="109" spans="1:9" s="120" customFormat="1" ht="18" customHeight="1">
      <c r="A109" s="176"/>
      <c r="B109" s="176"/>
      <c r="C109" s="407" t="s">
        <v>254</v>
      </c>
      <c r="D109" s="199" t="s">
        <v>218</v>
      </c>
      <c r="E109" s="406">
        <f>SUM(F109:I109)</f>
        <v>7400</v>
      </c>
      <c r="F109" s="406">
        <v>2000</v>
      </c>
      <c r="G109" s="406">
        <v>5400</v>
      </c>
      <c r="H109" s="406">
        <f>'[1]Wydziały'!V106</f>
        <v>0</v>
      </c>
      <c r="I109" s="406">
        <f>'[1]Wydziały'!W106</f>
        <v>0</v>
      </c>
    </row>
    <row r="110" spans="1:9" s="120" customFormat="1" ht="18" customHeight="1">
      <c r="A110" s="176"/>
      <c r="B110" s="176"/>
      <c r="C110" s="407" t="s">
        <v>257</v>
      </c>
      <c r="D110" s="199" t="s">
        <v>214</v>
      </c>
      <c r="E110" s="406">
        <f>SUM(F110:I110)</f>
        <v>200</v>
      </c>
      <c r="F110" s="406">
        <f>'[1]Wydziały'!V107</f>
        <v>0</v>
      </c>
      <c r="G110" s="406">
        <v>200</v>
      </c>
      <c r="H110" s="406">
        <f>'[1]Wydziały'!V107</f>
        <v>0</v>
      </c>
      <c r="I110" s="406">
        <f>'[1]Wydziały'!W107</f>
        <v>0</v>
      </c>
    </row>
    <row r="111" spans="1:9" s="120" customFormat="1" ht="19.5" customHeight="1">
      <c r="A111" s="176"/>
      <c r="B111" s="176"/>
      <c r="C111" s="407" t="s">
        <v>234</v>
      </c>
      <c r="D111" s="199" t="s">
        <v>206</v>
      </c>
      <c r="E111" s="406">
        <f>SUM(F111:I111)</f>
        <v>25518</v>
      </c>
      <c r="F111" s="406">
        <v>20500</v>
      </c>
      <c r="G111" s="406">
        <v>5018</v>
      </c>
      <c r="H111" s="406">
        <f>'[1]Wydziały'!V108</f>
        <v>0</v>
      </c>
      <c r="I111" s="406">
        <f>'[1]Wydziały'!W108</f>
        <v>0</v>
      </c>
    </row>
    <row r="112" spans="1:9" s="120" customFormat="1" ht="18" customHeight="1">
      <c r="A112" s="176"/>
      <c r="B112" s="176"/>
      <c r="C112" s="407" t="s">
        <v>258</v>
      </c>
      <c r="D112" s="199" t="s">
        <v>312</v>
      </c>
      <c r="E112" s="406">
        <f>SUM(F112:I112)</f>
        <v>1000</v>
      </c>
      <c r="F112" s="406">
        <v>1000</v>
      </c>
      <c r="G112" s="406">
        <f>'[1]Wydziały'!U109</f>
        <v>0</v>
      </c>
      <c r="H112" s="406">
        <f>'[1]Wydziały'!V109</f>
        <v>0</v>
      </c>
      <c r="I112" s="406">
        <f>'[1]Wydziały'!W109</f>
        <v>0</v>
      </c>
    </row>
    <row r="113" spans="1:9" s="120" customFormat="1" ht="42" customHeight="1">
      <c r="A113" s="176"/>
      <c r="B113" s="176"/>
      <c r="C113" s="407" t="s">
        <v>170</v>
      </c>
      <c r="D113" s="291" t="s">
        <v>512</v>
      </c>
      <c r="E113" s="406">
        <f t="shared" si="3"/>
        <v>3500</v>
      </c>
      <c r="F113" s="406">
        <v>0</v>
      </c>
      <c r="G113" s="406">
        <v>3500</v>
      </c>
      <c r="H113" s="406">
        <f>'[1]Wydziały'!V110</f>
        <v>0</v>
      </c>
      <c r="I113" s="406">
        <f>'[1]Wydziały'!W110</f>
        <v>0</v>
      </c>
    </row>
    <row r="114" spans="1:9" s="120" customFormat="1" ht="18" customHeight="1">
      <c r="A114" s="176"/>
      <c r="B114" s="176"/>
      <c r="C114" s="407" t="s">
        <v>259</v>
      </c>
      <c r="D114" s="199" t="s">
        <v>215</v>
      </c>
      <c r="E114" s="406">
        <f t="shared" si="3"/>
        <v>3800</v>
      </c>
      <c r="F114" s="406">
        <v>0</v>
      </c>
      <c r="G114" s="406">
        <v>3800</v>
      </c>
      <c r="H114" s="406">
        <f>'[1]Wydziały'!V111</f>
        <v>0</v>
      </c>
      <c r="I114" s="406">
        <f>'[1]Wydziały'!W111</f>
        <v>0</v>
      </c>
    </row>
    <row r="115" spans="1:9" s="120" customFormat="1" ht="18" customHeight="1">
      <c r="A115" s="176"/>
      <c r="B115" s="176"/>
      <c r="C115" s="407" t="s">
        <v>260</v>
      </c>
      <c r="D115" s="199" t="s">
        <v>207</v>
      </c>
      <c r="E115" s="406">
        <f t="shared" si="3"/>
        <v>2500</v>
      </c>
      <c r="F115" s="406">
        <v>0</v>
      </c>
      <c r="G115" s="406">
        <v>2500</v>
      </c>
      <c r="H115" s="406">
        <f>'[1]Wydziały'!V112</f>
        <v>0</v>
      </c>
      <c r="I115" s="406">
        <f>'[1]Wydziały'!W112</f>
        <v>0</v>
      </c>
    </row>
    <row r="116" spans="1:9" s="120" customFormat="1" ht="27.75" customHeight="1">
      <c r="A116" s="176"/>
      <c r="B116" s="176"/>
      <c r="C116" s="407" t="s">
        <v>261</v>
      </c>
      <c r="D116" s="374" t="s">
        <v>262</v>
      </c>
      <c r="E116" s="406">
        <f t="shared" si="3"/>
        <v>7280</v>
      </c>
      <c r="F116" s="406">
        <v>0</v>
      </c>
      <c r="G116" s="406">
        <v>7280</v>
      </c>
      <c r="H116" s="406">
        <f>'[1]Wydziały'!V113</f>
        <v>0</v>
      </c>
      <c r="I116" s="406">
        <f>'[1]Wydziały'!W113</f>
        <v>0</v>
      </c>
    </row>
    <row r="117" spans="1:9" s="120" customFormat="1" ht="18" customHeight="1">
      <c r="A117" s="176"/>
      <c r="B117" s="176"/>
      <c r="C117" s="407" t="s">
        <v>288</v>
      </c>
      <c r="D117" s="374" t="s">
        <v>289</v>
      </c>
      <c r="E117" s="406">
        <f t="shared" si="3"/>
        <v>1000</v>
      </c>
      <c r="F117" s="406">
        <v>0</v>
      </c>
      <c r="G117" s="406">
        <v>1000</v>
      </c>
      <c r="H117" s="406">
        <f>'[1]Wydziały'!V114</f>
        <v>0</v>
      </c>
      <c r="I117" s="406">
        <f>'[1]Wydziały'!W114</f>
        <v>0</v>
      </c>
    </row>
    <row r="118" spans="1:9" s="120" customFormat="1" ht="27.75" customHeight="1">
      <c r="A118" s="176"/>
      <c r="B118" s="176"/>
      <c r="C118" s="407" t="s">
        <v>171</v>
      </c>
      <c r="D118" s="374" t="s">
        <v>172</v>
      </c>
      <c r="E118" s="406">
        <f t="shared" si="3"/>
        <v>1000</v>
      </c>
      <c r="F118" s="406">
        <v>0</v>
      </c>
      <c r="G118" s="406">
        <v>1000</v>
      </c>
      <c r="H118" s="406">
        <f>'[1]Wydziały'!V115</f>
        <v>0</v>
      </c>
      <c r="I118" s="406">
        <f>'[1]Wydziały'!W115</f>
        <v>0</v>
      </c>
    </row>
    <row r="119" spans="1:9" s="120" customFormat="1" ht="24.75" customHeight="1">
      <c r="A119" s="176"/>
      <c r="B119" s="571" t="s">
        <v>155</v>
      </c>
      <c r="C119" s="572"/>
      <c r="D119" s="591" t="s">
        <v>318</v>
      </c>
      <c r="E119" s="579">
        <f>E120</f>
        <v>2000</v>
      </c>
      <c r="F119" s="579">
        <f>F120</f>
        <v>2000</v>
      </c>
      <c r="G119" s="579">
        <f>G120</f>
        <v>0</v>
      </c>
      <c r="H119" s="579">
        <f>H120</f>
        <v>0</v>
      </c>
      <c r="I119" s="579">
        <f>I120</f>
        <v>0</v>
      </c>
    </row>
    <row r="120" spans="1:9" s="120" customFormat="1" ht="27.75" customHeight="1">
      <c r="A120" s="176"/>
      <c r="B120" s="35"/>
      <c r="C120" s="29" t="s">
        <v>192</v>
      </c>
      <c r="D120" s="25" t="s">
        <v>176</v>
      </c>
      <c r="E120" s="163">
        <f>F120+G120+H120+I120</f>
        <v>2000</v>
      </c>
      <c r="F120" s="162">
        <v>2000</v>
      </c>
      <c r="G120" s="162">
        <v>0</v>
      </c>
      <c r="H120" s="162">
        <v>0</v>
      </c>
      <c r="I120" s="162">
        <v>0</v>
      </c>
    </row>
    <row r="121" spans="1:9" s="120" customFormat="1" ht="24.75" customHeight="1">
      <c r="A121" s="256" t="s">
        <v>291</v>
      </c>
      <c r="B121" s="256"/>
      <c r="C121" s="257"/>
      <c r="D121" s="254" t="s">
        <v>292</v>
      </c>
      <c r="E121" s="258">
        <f>SUM(F121:I121)</f>
        <v>9408720</v>
      </c>
      <c r="F121" s="258">
        <f>F122+F129+F135+F171</f>
        <v>9108920</v>
      </c>
      <c r="G121" s="258">
        <f>G122+G129+G135+G163+G171</f>
        <v>296800</v>
      </c>
      <c r="H121" s="258">
        <f>H122+H129+H135+H163+H171</f>
        <v>3000</v>
      </c>
      <c r="I121" s="258">
        <f>I122+I129+I135+I163+I171</f>
        <v>0</v>
      </c>
    </row>
    <row r="122" spans="1:9" s="120" customFormat="1" ht="24.75" customHeight="1">
      <c r="A122" s="176"/>
      <c r="B122" s="571" t="s">
        <v>293</v>
      </c>
      <c r="C122" s="575"/>
      <c r="D122" s="576" t="s">
        <v>294</v>
      </c>
      <c r="E122" s="574">
        <f>E123+E124+E125+E126+E127+E128</f>
        <v>858920</v>
      </c>
      <c r="F122" s="574">
        <f>F123+F124+F125+F126+F127+F128</f>
        <v>603120</v>
      </c>
      <c r="G122" s="574">
        <f>G123+G124+G125+G126+G127+G128</f>
        <v>255800</v>
      </c>
      <c r="H122" s="574">
        <f>H123+H124+H125+H126+H127+H128</f>
        <v>0</v>
      </c>
      <c r="I122" s="574">
        <f>I123+I124+I125+I126+I127+I128</f>
        <v>0</v>
      </c>
    </row>
    <row r="123" spans="1:9" s="120" customFormat="1" ht="19.5" customHeight="1">
      <c r="A123" s="176"/>
      <c r="B123" s="175"/>
      <c r="C123" s="35" t="s">
        <v>249</v>
      </c>
      <c r="D123" s="30" t="s">
        <v>212</v>
      </c>
      <c r="E123" s="163">
        <f aca="true" t="shared" si="4" ref="E123:E128">F123+G123+H123+I123</f>
        <v>673420</v>
      </c>
      <c r="F123" s="161">
        <v>471244</v>
      </c>
      <c r="G123" s="163">
        <v>202176</v>
      </c>
      <c r="H123" s="163">
        <v>0</v>
      </c>
      <c r="I123" s="163">
        <v>0</v>
      </c>
    </row>
    <row r="124" spans="1:9" s="120" customFormat="1" ht="19.5" customHeight="1">
      <c r="A124" s="176"/>
      <c r="B124" s="175"/>
      <c r="C124" s="35" t="s">
        <v>250</v>
      </c>
      <c r="D124" s="30" t="s">
        <v>53</v>
      </c>
      <c r="E124" s="163">
        <f t="shared" si="4"/>
        <v>52100</v>
      </c>
      <c r="F124" s="161">
        <v>33356</v>
      </c>
      <c r="G124" s="163">
        <v>18744</v>
      </c>
      <c r="H124" s="163">
        <v>0</v>
      </c>
      <c r="I124" s="163">
        <v>0</v>
      </c>
    </row>
    <row r="125" spans="1:9" s="120" customFormat="1" ht="19.5" customHeight="1">
      <c r="A125" s="176"/>
      <c r="B125" s="175"/>
      <c r="C125" s="35" t="s">
        <v>251</v>
      </c>
      <c r="D125" s="30" t="s">
        <v>252</v>
      </c>
      <c r="E125" s="163">
        <f t="shared" si="4"/>
        <v>113300</v>
      </c>
      <c r="F125" s="161">
        <v>83880</v>
      </c>
      <c r="G125" s="163">
        <v>29420</v>
      </c>
      <c r="H125" s="163">
        <v>0</v>
      </c>
      <c r="I125" s="163">
        <v>0</v>
      </c>
    </row>
    <row r="126" spans="1:9" s="120" customFormat="1" ht="19.5" customHeight="1">
      <c r="A126" s="176"/>
      <c r="B126" s="175"/>
      <c r="C126" s="35" t="s">
        <v>253</v>
      </c>
      <c r="D126" s="30" t="s">
        <v>12</v>
      </c>
      <c r="E126" s="163">
        <f t="shared" si="4"/>
        <v>17500</v>
      </c>
      <c r="F126" s="161">
        <v>12040</v>
      </c>
      <c r="G126" s="163">
        <v>5460</v>
      </c>
      <c r="H126" s="163">
        <v>0</v>
      </c>
      <c r="I126" s="163">
        <v>0</v>
      </c>
    </row>
    <row r="127" spans="1:9" s="120" customFormat="1" ht="19.5" customHeight="1">
      <c r="A127" s="176"/>
      <c r="B127" s="175"/>
      <c r="C127" s="35" t="s">
        <v>234</v>
      </c>
      <c r="D127" s="30" t="s">
        <v>206</v>
      </c>
      <c r="E127" s="163">
        <f t="shared" si="4"/>
        <v>600</v>
      </c>
      <c r="F127" s="161">
        <v>600</v>
      </c>
      <c r="G127" s="163">
        <v>0</v>
      </c>
      <c r="H127" s="163">
        <v>0</v>
      </c>
      <c r="I127" s="163">
        <v>0</v>
      </c>
    </row>
    <row r="128" spans="1:9" s="120" customFormat="1" ht="24" customHeight="1">
      <c r="A128" s="176"/>
      <c r="B128" s="175"/>
      <c r="C128" s="35" t="s">
        <v>192</v>
      </c>
      <c r="D128" s="36" t="s">
        <v>176</v>
      </c>
      <c r="E128" s="163">
        <f t="shared" si="4"/>
        <v>2000</v>
      </c>
      <c r="F128" s="161">
        <v>2000</v>
      </c>
      <c r="G128" s="163">
        <v>0</v>
      </c>
      <c r="H128" s="163">
        <v>0</v>
      </c>
      <c r="I128" s="163">
        <v>0</v>
      </c>
    </row>
    <row r="129" spans="1:9" s="120" customFormat="1" ht="19.5" customHeight="1">
      <c r="A129" s="176"/>
      <c r="B129" s="571" t="s">
        <v>295</v>
      </c>
      <c r="C129" s="575"/>
      <c r="D129" s="576" t="s">
        <v>296</v>
      </c>
      <c r="E129" s="574">
        <f>SUM(E130:E134)</f>
        <v>506000</v>
      </c>
      <c r="F129" s="574">
        <f>SUM(F130:F134)</f>
        <v>506000</v>
      </c>
      <c r="G129" s="574">
        <f>SUM(G130:G134)</f>
        <v>0</v>
      </c>
      <c r="H129" s="574">
        <f>SUM(H130:H134)</f>
        <v>0</v>
      </c>
      <c r="I129" s="574">
        <f>SUM(I130:I134)</f>
        <v>0</v>
      </c>
    </row>
    <row r="130" spans="1:9" s="120" customFormat="1" ht="19.5" customHeight="1">
      <c r="A130" s="176"/>
      <c r="B130" s="175"/>
      <c r="C130" s="35" t="s">
        <v>240</v>
      </c>
      <c r="D130" s="30" t="s">
        <v>241</v>
      </c>
      <c r="E130" s="163">
        <f>F130+G130+H130+I130</f>
        <v>430500</v>
      </c>
      <c r="F130" s="161">
        <v>430500</v>
      </c>
      <c r="G130" s="163">
        <v>0</v>
      </c>
      <c r="H130" s="163">
        <v>0</v>
      </c>
      <c r="I130" s="163">
        <v>0</v>
      </c>
    </row>
    <row r="131" spans="1:9" s="120" customFormat="1" ht="19.5" customHeight="1">
      <c r="A131" s="176"/>
      <c r="B131" s="175"/>
      <c r="C131" s="35" t="s">
        <v>249</v>
      </c>
      <c r="D131" s="30" t="s">
        <v>212</v>
      </c>
      <c r="E131" s="163">
        <f>F131+G131+H131+I131</f>
        <v>59150</v>
      </c>
      <c r="F131" s="161">
        <v>59150</v>
      </c>
      <c r="G131" s="163">
        <v>0</v>
      </c>
      <c r="H131" s="163">
        <v>0</v>
      </c>
      <c r="I131" s="163">
        <v>0</v>
      </c>
    </row>
    <row r="132" spans="1:9" s="120" customFormat="1" ht="19.5" customHeight="1">
      <c r="A132" s="176"/>
      <c r="B132" s="175"/>
      <c r="C132" s="35" t="s">
        <v>250</v>
      </c>
      <c r="D132" s="30" t="s">
        <v>53</v>
      </c>
      <c r="E132" s="163">
        <f>F132+G132+H132+I132</f>
        <v>4650</v>
      </c>
      <c r="F132" s="161">
        <v>4650</v>
      </c>
      <c r="G132" s="163">
        <v>0</v>
      </c>
      <c r="H132" s="163">
        <v>0</v>
      </c>
      <c r="I132" s="163">
        <v>0</v>
      </c>
    </row>
    <row r="133" spans="1:9" s="120" customFormat="1" ht="19.5" customHeight="1">
      <c r="A133" s="176"/>
      <c r="B133" s="175"/>
      <c r="C133" s="35" t="s">
        <v>251</v>
      </c>
      <c r="D133" s="30" t="s">
        <v>252</v>
      </c>
      <c r="E133" s="163">
        <f>F133+G133+H133+I133</f>
        <v>10200</v>
      </c>
      <c r="F133" s="161">
        <v>10200</v>
      </c>
      <c r="G133" s="163">
        <v>0</v>
      </c>
      <c r="H133" s="163">
        <v>0</v>
      </c>
      <c r="I133" s="163">
        <v>0</v>
      </c>
    </row>
    <row r="134" spans="1:9" s="120" customFormat="1" ht="19.5" customHeight="1">
      <c r="A134" s="176"/>
      <c r="B134" s="175"/>
      <c r="C134" s="35" t="s">
        <v>253</v>
      </c>
      <c r="D134" s="30" t="s">
        <v>12</v>
      </c>
      <c r="E134" s="163">
        <f>F134+G134+H134+I134</f>
        <v>1500</v>
      </c>
      <c r="F134" s="161">
        <v>1500</v>
      </c>
      <c r="G134" s="163">
        <v>0</v>
      </c>
      <c r="H134" s="163">
        <v>0</v>
      </c>
      <c r="I134" s="163">
        <v>0</v>
      </c>
    </row>
    <row r="135" spans="1:9" s="120" customFormat="1" ht="19.5" customHeight="1">
      <c r="A135" s="176"/>
      <c r="B135" s="571" t="s">
        <v>297</v>
      </c>
      <c r="C135" s="575"/>
      <c r="D135" s="576" t="s">
        <v>298</v>
      </c>
      <c r="E135" s="574">
        <f>SUM(E136:E161)</f>
        <v>7884800</v>
      </c>
      <c r="F135" s="574">
        <f>SUM(F136:F161)</f>
        <v>7884800</v>
      </c>
      <c r="G135" s="574">
        <f>SUM(G136:G162)</f>
        <v>0</v>
      </c>
      <c r="H135" s="574">
        <f>SUM(H136:H162)</f>
        <v>0</v>
      </c>
      <c r="I135" s="574">
        <f>SUM(I136:I162)</f>
        <v>0</v>
      </c>
    </row>
    <row r="136" spans="1:9" s="120" customFormat="1" ht="21.75" customHeight="1">
      <c r="A136" s="176"/>
      <c r="B136" s="175"/>
      <c r="C136" s="35" t="s">
        <v>248</v>
      </c>
      <c r="D136" s="36" t="s">
        <v>309</v>
      </c>
      <c r="E136" s="163">
        <f aca="true" t="shared" si="5" ref="E136:E160">F136+G136+H136+I136</f>
        <v>24600</v>
      </c>
      <c r="F136" s="161">
        <v>24600</v>
      </c>
      <c r="G136" s="163">
        <v>0</v>
      </c>
      <c r="H136" s="163">
        <v>0</v>
      </c>
      <c r="I136" s="163">
        <v>0</v>
      </c>
    </row>
    <row r="137" spans="1:9" s="120" customFormat="1" ht="19.5" customHeight="1">
      <c r="A137" s="176"/>
      <c r="B137" s="175"/>
      <c r="C137" s="35" t="s">
        <v>249</v>
      </c>
      <c r="D137" s="30" t="s">
        <v>212</v>
      </c>
      <c r="E137" s="163">
        <f t="shared" si="5"/>
        <v>4000000</v>
      </c>
      <c r="F137" s="161">
        <v>4000000</v>
      </c>
      <c r="G137" s="163">
        <v>0</v>
      </c>
      <c r="H137" s="163">
        <v>0</v>
      </c>
      <c r="I137" s="163">
        <v>0</v>
      </c>
    </row>
    <row r="138" spans="1:9" s="120" customFormat="1" ht="19.5" customHeight="1">
      <c r="A138" s="176"/>
      <c r="B138" s="175"/>
      <c r="C138" s="35" t="s">
        <v>250</v>
      </c>
      <c r="D138" s="30" t="s">
        <v>53</v>
      </c>
      <c r="E138" s="163">
        <f t="shared" si="5"/>
        <v>331600</v>
      </c>
      <c r="F138" s="161">
        <v>331600</v>
      </c>
      <c r="G138" s="163">
        <v>0</v>
      </c>
      <c r="H138" s="163">
        <v>0</v>
      </c>
      <c r="I138" s="163">
        <v>0</v>
      </c>
    </row>
    <row r="139" spans="1:9" s="120" customFormat="1" ht="19.5" customHeight="1">
      <c r="A139" s="176"/>
      <c r="B139" s="175"/>
      <c r="C139" s="35" t="s">
        <v>251</v>
      </c>
      <c r="D139" s="30" t="s">
        <v>252</v>
      </c>
      <c r="E139" s="163">
        <f t="shared" si="5"/>
        <v>683000</v>
      </c>
      <c r="F139" s="161">
        <v>683000</v>
      </c>
      <c r="G139" s="163">
        <v>0</v>
      </c>
      <c r="H139" s="163">
        <v>0</v>
      </c>
      <c r="I139" s="163">
        <v>0</v>
      </c>
    </row>
    <row r="140" spans="1:9" s="120" customFormat="1" ht="19.5" customHeight="1">
      <c r="A140" s="176"/>
      <c r="B140" s="175"/>
      <c r="C140" s="35" t="s">
        <v>253</v>
      </c>
      <c r="D140" s="30" t="s">
        <v>12</v>
      </c>
      <c r="E140" s="163">
        <f t="shared" si="5"/>
        <v>102000</v>
      </c>
      <c r="F140" s="161">
        <v>102000</v>
      </c>
      <c r="G140" s="163">
        <v>0</v>
      </c>
      <c r="H140" s="163">
        <v>0</v>
      </c>
      <c r="I140" s="163">
        <v>0</v>
      </c>
    </row>
    <row r="141" spans="1:9" s="120" customFormat="1" ht="25.5">
      <c r="A141" s="176"/>
      <c r="B141" s="175"/>
      <c r="C141" s="35" t="s">
        <v>96</v>
      </c>
      <c r="D141" s="30" t="s">
        <v>136</v>
      </c>
      <c r="E141" s="163">
        <f t="shared" si="5"/>
        <v>20300</v>
      </c>
      <c r="F141" s="161">
        <v>20300</v>
      </c>
      <c r="G141" s="163">
        <v>0</v>
      </c>
      <c r="H141" s="163">
        <v>0</v>
      </c>
      <c r="I141" s="163">
        <v>0</v>
      </c>
    </row>
    <row r="142" spans="1:9" s="120" customFormat="1" ht="19.5" customHeight="1">
      <c r="A142" s="176"/>
      <c r="B142" s="175"/>
      <c r="C142" s="35" t="s">
        <v>310</v>
      </c>
      <c r="D142" s="30" t="s">
        <v>311</v>
      </c>
      <c r="E142" s="163">
        <f t="shared" si="5"/>
        <v>40000</v>
      </c>
      <c r="F142" s="161">
        <v>40000</v>
      </c>
      <c r="G142" s="163">
        <v>0</v>
      </c>
      <c r="H142" s="163">
        <v>0</v>
      </c>
      <c r="I142" s="163">
        <v>0</v>
      </c>
    </row>
    <row r="143" spans="1:9" s="120" customFormat="1" ht="19.5" customHeight="1">
      <c r="A143" s="176"/>
      <c r="B143" s="175"/>
      <c r="C143" s="35" t="s">
        <v>254</v>
      </c>
      <c r="D143" s="30" t="s">
        <v>218</v>
      </c>
      <c r="E143" s="163">
        <f t="shared" si="5"/>
        <v>194800</v>
      </c>
      <c r="F143" s="161">
        <v>194800</v>
      </c>
      <c r="G143" s="163">
        <v>0</v>
      </c>
      <c r="H143" s="163">
        <v>0</v>
      </c>
      <c r="I143" s="163">
        <v>0</v>
      </c>
    </row>
    <row r="144" spans="1:9" s="120" customFormat="1" ht="19.5" customHeight="1">
      <c r="A144" s="176"/>
      <c r="B144" s="175"/>
      <c r="C144" s="35" t="s">
        <v>327</v>
      </c>
      <c r="D144" s="30" t="s">
        <v>42</v>
      </c>
      <c r="E144" s="163">
        <f t="shared" si="5"/>
        <v>15000</v>
      </c>
      <c r="F144" s="161">
        <v>15000</v>
      </c>
      <c r="G144" s="163">
        <v>0</v>
      </c>
      <c r="H144" s="163">
        <v>0</v>
      </c>
      <c r="I144" s="163">
        <v>0</v>
      </c>
    </row>
    <row r="145" spans="1:9" s="120" customFormat="1" ht="19.5" customHeight="1">
      <c r="A145" s="176"/>
      <c r="B145" s="175"/>
      <c r="C145" s="35" t="s">
        <v>255</v>
      </c>
      <c r="D145" s="30" t="s">
        <v>213</v>
      </c>
      <c r="E145" s="163">
        <f t="shared" si="5"/>
        <v>247000</v>
      </c>
      <c r="F145" s="161">
        <v>247000</v>
      </c>
      <c r="G145" s="163">
        <v>0</v>
      </c>
      <c r="H145" s="163">
        <v>0</v>
      </c>
      <c r="I145" s="163">
        <v>0</v>
      </c>
    </row>
    <row r="146" spans="1:9" s="120" customFormat="1" ht="19.5" customHeight="1">
      <c r="A146" s="176"/>
      <c r="B146" s="175"/>
      <c r="C146" s="35" t="s">
        <v>256</v>
      </c>
      <c r="D146" s="36" t="s">
        <v>219</v>
      </c>
      <c r="E146" s="163">
        <f t="shared" si="5"/>
        <v>75500</v>
      </c>
      <c r="F146" s="161">
        <v>75500</v>
      </c>
      <c r="G146" s="163">
        <v>0</v>
      </c>
      <c r="H146" s="163">
        <v>0</v>
      </c>
      <c r="I146" s="163">
        <v>0</v>
      </c>
    </row>
    <row r="147" spans="1:9" s="120" customFormat="1" ht="19.5" customHeight="1">
      <c r="A147" s="176"/>
      <c r="B147" s="175"/>
      <c r="C147" s="35" t="s">
        <v>257</v>
      </c>
      <c r="D147" s="36" t="s">
        <v>214</v>
      </c>
      <c r="E147" s="163">
        <f t="shared" si="5"/>
        <v>10000</v>
      </c>
      <c r="F147" s="161">
        <v>10000</v>
      </c>
      <c r="G147" s="163">
        <v>0</v>
      </c>
      <c r="H147" s="163">
        <v>0</v>
      </c>
      <c r="I147" s="163">
        <v>0</v>
      </c>
    </row>
    <row r="148" spans="1:9" s="120" customFormat="1" ht="19.5" customHeight="1">
      <c r="A148" s="176"/>
      <c r="B148" s="175"/>
      <c r="C148" s="35" t="s">
        <v>234</v>
      </c>
      <c r="D148" s="30" t="s">
        <v>206</v>
      </c>
      <c r="E148" s="163">
        <f t="shared" si="5"/>
        <v>1615700</v>
      </c>
      <c r="F148" s="161">
        <v>1615700</v>
      </c>
      <c r="G148" s="163">
        <v>0</v>
      </c>
      <c r="H148" s="163">
        <v>0</v>
      </c>
      <c r="I148" s="163">
        <v>0</v>
      </c>
    </row>
    <row r="149" spans="1:9" s="120" customFormat="1" ht="19.5" customHeight="1">
      <c r="A149" s="176"/>
      <c r="B149" s="175"/>
      <c r="C149" s="35" t="s">
        <v>258</v>
      </c>
      <c r="D149" s="30" t="s">
        <v>312</v>
      </c>
      <c r="E149" s="163">
        <f t="shared" si="5"/>
        <v>20000</v>
      </c>
      <c r="F149" s="161">
        <v>20000</v>
      </c>
      <c r="G149" s="163">
        <v>0</v>
      </c>
      <c r="H149" s="163">
        <v>0</v>
      </c>
      <c r="I149" s="163">
        <v>0</v>
      </c>
    </row>
    <row r="150" spans="1:9" s="120" customFormat="1" ht="45" customHeight="1">
      <c r="A150" s="176"/>
      <c r="B150" s="175"/>
      <c r="C150" s="35" t="s">
        <v>169</v>
      </c>
      <c r="D150" s="291" t="s">
        <v>511</v>
      </c>
      <c r="E150" s="163">
        <f t="shared" si="5"/>
        <v>23000</v>
      </c>
      <c r="F150" s="161">
        <v>23000</v>
      </c>
      <c r="G150" s="163">
        <v>0</v>
      </c>
      <c r="H150" s="163">
        <v>0</v>
      </c>
      <c r="I150" s="163">
        <v>0</v>
      </c>
    </row>
    <row r="151" spans="1:9" s="120" customFormat="1" ht="45.75" customHeight="1">
      <c r="A151" s="176"/>
      <c r="B151" s="175"/>
      <c r="C151" s="35" t="s">
        <v>170</v>
      </c>
      <c r="D151" s="291" t="s">
        <v>512</v>
      </c>
      <c r="E151" s="163">
        <f t="shared" si="5"/>
        <v>60000</v>
      </c>
      <c r="F151" s="161">
        <v>60000</v>
      </c>
      <c r="G151" s="163">
        <v>0</v>
      </c>
      <c r="H151" s="163">
        <v>0</v>
      </c>
      <c r="I151" s="163">
        <v>0</v>
      </c>
    </row>
    <row r="152" spans="1:9" s="120" customFormat="1" ht="24" customHeight="1">
      <c r="A152" s="176"/>
      <c r="B152" s="175"/>
      <c r="C152" s="35" t="s">
        <v>404</v>
      </c>
      <c r="D152" s="8" t="s">
        <v>456</v>
      </c>
      <c r="E152" s="163">
        <f t="shared" si="5"/>
        <v>500</v>
      </c>
      <c r="F152" s="161">
        <v>500</v>
      </c>
      <c r="G152" s="163">
        <v>0</v>
      </c>
      <c r="H152" s="163">
        <v>0</v>
      </c>
      <c r="I152" s="163">
        <v>0</v>
      </c>
    </row>
    <row r="153" spans="1:9" s="120" customFormat="1" ht="28.5" customHeight="1">
      <c r="A153" s="176"/>
      <c r="B153" s="175"/>
      <c r="C153" s="35" t="s">
        <v>156</v>
      </c>
      <c r="D153" s="8" t="s">
        <v>474</v>
      </c>
      <c r="E153" s="163">
        <f t="shared" si="5"/>
        <v>5000</v>
      </c>
      <c r="F153" s="161">
        <v>5000</v>
      </c>
      <c r="G153" s="163">
        <v>0</v>
      </c>
      <c r="H153" s="163">
        <v>0</v>
      </c>
      <c r="I153" s="163">
        <v>0</v>
      </c>
    </row>
    <row r="154" spans="1:9" s="120" customFormat="1" ht="19.5" customHeight="1">
      <c r="A154" s="176"/>
      <c r="B154" s="175"/>
      <c r="C154" s="35" t="s">
        <v>259</v>
      </c>
      <c r="D154" s="30" t="s">
        <v>215</v>
      </c>
      <c r="E154" s="163">
        <f t="shared" si="5"/>
        <v>53000</v>
      </c>
      <c r="F154" s="161">
        <v>53000</v>
      </c>
      <c r="G154" s="163">
        <v>0</v>
      </c>
      <c r="H154" s="163">
        <v>0</v>
      </c>
      <c r="I154" s="163">
        <v>0</v>
      </c>
    </row>
    <row r="155" spans="1:9" s="120" customFormat="1" ht="19.5" customHeight="1">
      <c r="A155" s="176"/>
      <c r="B155" s="175"/>
      <c r="C155" s="35" t="s">
        <v>313</v>
      </c>
      <c r="D155" s="36" t="s">
        <v>314</v>
      </c>
      <c r="E155" s="163">
        <f t="shared" si="5"/>
        <v>4000</v>
      </c>
      <c r="F155" s="161">
        <v>4000</v>
      </c>
      <c r="G155" s="163">
        <v>0</v>
      </c>
      <c r="H155" s="163">
        <v>0</v>
      </c>
      <c r="I155" s="163">
        <v>0</v>
      </c>
    </row>
    <row r="156" spans="1:9" s="120" customFormat="1" ht="19.5" customHeight="1">
      <c r="A156" s="176"/>
      <c r="B156" s="175"/>
      <c r="C156" s="35" t="s">
        <v>260</v>
      </c>
      <c r="D156" s="36" t="s">
        <v>207</v>
      </c>
      <c r="E156" s="163">
        <f t="shared" si="5"/>
        <v>117500</v>
      </c>
      <c r="F156" s="161">
        <v>117500</v>
      </c>
      <c r="G156" s="163">
        <v>0</v>
      </c>
      <c r="H156" s="163">
        <v>0</v>
      </c>
      <c r="I156" s="163">
        <v>0</v>
      </c>
    </row>
    <row r="157" spans="1:9" s="120" customFormat="1" ht="25.5">
      <c r="A157" s="176"/>
      <c r="B157" s="175"/>
      <c r="C157" s="35" t="s">
        <v>261</v>
      </c>
      <c r="D157" s="32" t="s">
        <v>262</v>
      </c>
      <c r="E157" s="163">
        <f t="shared" si="5"/>
        <v>149800</v>
      </c>
      <c r="F157" s="161">
        <v>149800</v>
      </c>
      <c r="G157" s="163">
        <v>0</v>
      </c>
      <c r="H157" s="163">
        <v>0</v>
      </c>
      <c r="I157" s="163">
        <v>0</v>
      </c>
    </row>
    <row r="158" spans="1:9" s="120" customFormat="1" ht="41.25" customHeight="1">
      <c r="A158" s="176"/>
      <c r="B158" s="175"/>
      <c r="C158" s="35" t="s">
        <v>403</v>
      </c>
      <c r="D158" s="32" t="s">
        <v>402</v>
      </c>
      <c r="E158" s="163">
        <f t="shared" si="5"/>
        <v>500</v>
      </c>
      <c r="F158" s="161">
        <v>500</v>
      </c>
      <c r="G158" s="163">
        <v>0</v>
      </c>
      <c r="H158" s="163">
        <v>0</v>
      </c>
      <c r="I158" s="163">
        <v>0</v>
      </c>
    </row>
    <row r="159" spans="1:9" s="120" customFormat="1" ht="30" customHeight="1">
      <c r="A159" s="176"/>
      <c r="B159" s="175"/>
      <c r="C159" s="35" t="s">
        <v>192</v>
      </c>
      <c r="D159" s="32" t="s">
        <v>176</v>
      </c>
      <c r="E159" s="163">
        <f t="shared" si="5"/>
        <v>500</v>
      </c>
      <c r="F159" s="161">
        <v>500</v>
      </c>
      <c r="G159" s="163">
        <v>0</v>
      </c>
      <c r="H159" s="163">
        <v>0</v>
      </c>
      <c r="I159" s="163">
        <v>0</v>
      </c>
    </row>
    <row r="160" spans="1:9" s="120" customFormat="1" ht="29.25" customHeight="1">
      <c r="A160" s="176"/>
      <c r="B160" s="175"/>
      <c r="C160" s="35" t="s">
        <v>171</v>
      </c>
      <c r="D160" s="25" t="s">
        <v>172</v>
      </c>
      <c r="E160" s="163">
        <f t="shared" si="5"/>
        <v>31500</v>
      </c>
      <c r="F160" s="161">
        <v>31500</v>
      </c>
      <c r="G160" s="163">
        <v>0</v>
      </c>
      <c r="H160" s="163">
        <v>0</v>
      </c>
      <c r="I160" s="163">
        <v>0</v>
      </c>
    </row>
    <row r="161" spans="1:9" s="120" customFormat="1" ht="29.25" customHeight="1">
      <c r="A161" s="176"/>
      <c r="B161" s="175"/>
      <c r="C161" s="373">
        <v>6060</v>
      </c>
      <c r="D161" s="199" t="s">
        <v>269</v>
      </c>
      <c r="E161" s="163">
        <f>F161+G162+H162+I162</f>
        <v>60000</v>
      </c>
      <c r="F161" s="161">
        <v>60000</v>
      </c>
      <c r="G161" s="163">
        <v>0</v>
      </c>
      <c r="H161" s="163">
        <v>0</v>
      </c>
      <c r="I161" s="163">
        <v>0</v>
      </c>
    </row>
    <row r="162" spans="1:9" s="120" customFormat="1" ht="21" customHeight="1">
      <c r="A162" s="176"/>
      <c r="B162" s="175"/>
      <c r="C162" s="373" t="s">
        <v>225</v>
      </c>
      <c r="D162" s="199" t="s">
        <v>667</v>
      </c>
      <c r="E162" s="163">
        <f>SUM(F162:I162)</f>
        <v>60000</v>
      </c>
      <c r="F162" s="161">
        <v>60000</v>
      </c>
      <c r="G162" s="163">
        <v>0</v>
      </c>
      <c r="H162" s="163">
        <v>0</v>
      </c>
      <c r="I162" s="163">
        <v>0</v>
      </c>
    </row>
    <row r="163" spans="1:9" s="120" customFormat="1" ht="19.5" customHeight="1">
      <c r="A163" s="176"/>
      <c r="B163" s="571" t="s">
        <v>315</v>
      </c>
      <c r="C163" s="575"/>
      <c r="D163" s="576" t="s">
        <v>391</v>
      </c>
      <c r="E163" s="574">
        <f>G163+H163</f>
        <v>44000</v>
      </c>
      <c r="F163" s="574">
        <f>SUM(F164:F170)</f>
        <v>0</v>
      </c>
      <c r="G163" s="574">
        <f>SUM(G164:G170)</f>
        <v>41000</v>
      </c>
      <c r="H163" s="574">
        <v>3000</v>
      </c>
      <c r="I163" s="574">
        <v>0</v>
      </c>
    </row>
    <row r="164" spans="1:9" s="120" customFormat="1" ht="19.5" customHeight="1">
      <c r="A164" s="176"/>
      <c r="B164" s="175"/>
      <c r="C164" s="135" t="s">
        <v>240</v>
      </c>
      <c r="D164" s="26" t="s">
        <v>241</v>
      </c>
      <c r="E164" s="163">
        <f aca="true" t="shared" si="6" ref="E164:E170">F164+G164+H164+I164</f>
        <v>17000</v>
      </c>
      <c r="F164" s="161">
        <v>0</v>
      </c>
      <c r="G164" s="161">
        <v>17000</v>
      </c>
      <c r="H164" s="161">
        <v>0</v>
      </c>
      <c r="I164" s="161">
        <v>0</v>
      </c>
    </row>
    <row r="165" spans="1:9" s="120" customFormat="1" ht="19.5" customHeight="1">
      <c r="A165" s="176"/>
      <c r="B165" s="175"/>
      <c r="C165" s="35" t="s">
        <v>251</v>
      </c>
      <c r="D165" s="30" t="s">
        <v>252</v>
      </c>
      <c r="E165" s="163">
        <f t="shared" si="6"/>
        <v>1300</v>
      </c>
      <c r="F165" s="161">
        <v>0</v>
      </c>
      <c r="G165" s="161">
        <v>1300</v>
      </c>
      <c r="H165" s="161">
        <v>0</v>
      </c>
      <c r="I165" s="161">
        <v>0</v>
      </c>
    </row>
    <row r="166" spans="1:9" s="120" customFormat="1" ht="19.5" customHeight="1">
      <c r="A166" s="176"/>
      <c r="B166" s="175"/>
      <c r="C166" s="35" t="s">
        <v>253</v>
      </c>
      <c r="D166" s="30" t="s">
        <v>12</v>
      </c>
      <c r="E166" s="163">
        <f t="shared" si="6"/>
        <v>200</v>
      </c>
      <c r="F166" s="161">
        <v>0</v>
      </c>
      <c r="G166" s="161">
        <v>200</v>
      </c>
      <c r="H166" s="161">
        <v>0</v>
      </c>
      <c r="I166" s="161">
        <v>0</v>
      </c>
    </row>
    <row r="167" spans="1:9" s="120" customFormat="1" ht="19.5" customHeight="1">
      <c r="A167" s="176"/>
      <c r="B167" s="175"/>
      <c r="C167" s="35" t="s">
        <v>310</v>
      </c>
      <c r="D167" s="30" t="s">
        <v>311</v>
      </c>
      <c r="E167" s="163">
        <f t="shared" si="6"/>
        <v>8000</v>
      </c>
      <c r="F167" s="161">
        <v>0</v>
      </c>
      <c r="G167" s="161">
        <v>8000</v>
      </c>
      <c r="H167" s="161">
        <v>0</v>
      </c>
      <c r="I167" s="161">
        <v>0</v>
      </c>
    </row>
    <row r="168" spans="1:9" s="120" customFormat="1" ht="19.5" customHeight="1">
      <c r="A168" s="176"/>
      <c r="B168" s="175"/>
      <c r="C168" s="35" t="s">
        <v>254</v>
      </c>
      <c r="D168" s="30" t="s">
        <v>218</v>
      </c>
      <c r="E168" s="163">
        <f t="shared" si="6"/>
        <v>4000</v>
      </c>
      <c r="F168" s="161">
        <v>0</v>
      </c>
      <c r="G168" s="161">
        <v>4000</v>
      </c>
      <c r="H168" s="161">
        <v>0</v>
      </c>
      <c r="I168" s="161">
        <v>0</v>
      </c>
    </row>
    <row r="169" spans="1:9" s="120" customFormat="1" ht="19.5" customHeight="1">
      <c r="A169" s="176"/>
      <c r="B169" s="175"/>
      <c r="C169" s="35" t="s">
        <v>257</v>
      </c>
      <c r="D169" s="36" t="s">
        <v>214</v>
      </c>
      <c r="E169" s="163">
        <f t="shared" si="6"/>
        <v>9500</v>
      </c>
      <c r="F169" s="161">
        <v>0</v>
      </c>
      <c r="G169" s="161">
        <v>6500</v>
      </c>
      <c r="H169" s="161">
        <v>3000</v>
      </c>
      <c r="I169" s="161">
        <v>0</v>
      </c>
    </row>
    <row r="170" spans="1:9" s="120" customFormat="1" ht="19.5" customHeight="1">
      <c r="A170" s="176"/>
      <c r="B170" s="175"/>
      <c r="C170" s="35" t="s">
        <v>234</v>
      </c>
      <c r="D170" s="30" t="s">
        <v>206</v>
      </c>
      <c r="E170" s="163">
        <f t="shared" si="6"/>
        <v>4000</v>
      </c>
      <c r="F170" s="161">
        <v>0</v>
      </c>
      <c r="G170" s="161">
        <v>4000</v>
      </c>
      <c r="H170" s="161">
        <v>0</v>
      </c>
      <c r="I170" s="161">
        <v>0</v>
      </c>
    </row>
    <row r="171" spans="1:9" s="120" customFormat="1" ht="31.5" customHeight="1">
      <c r="A171" s="176"/>
      <c r="B171" s="571" t="s">
        <v>401</v>
      </c>
      <c r="C171" s="575"/>
      <c r="D171" s="576" t="s">
        <v>400</v>
      </c>
      <c r="E171" s="574">
        <f>E172+E173+E174+E175</f>
        <v>115000</v>
      </c>
      <c r="F171" s="574">
        <f>F172+F173+F174+F175</f>
        <v>115000</v>
      </c>
      <c r="G171" s="574">
        <f>G172+G173+G174+G175</f>
        <v>0</v>
      </c>
      <c r="H171" s="574">
        <f>H172+H173+H174+H175</f>
        <v>0</v>
      </c>
      <c r="I171" s="574">
        <f>I172+I173+I174+I175</f>
        <v>0</v>
      </c>
    </row>
    <row r="172" spans="1:9" s="120" customFormat="1" ht="30" customHeight="1">
      <c r="A172" s="176"/>
      <c r="B172" s="175"/>
      <c r="C172" s="35" t="s">
        <v>378</v>
      </c>
      <c r="D172" s="30" t="s">
        <v>379</v>
      </c>
      <c r="E172" s="163">
        <f>F172+G172+H172+I172</f>
        <v>10000</v>
      </c>
      <c r="F172" s="161">
        <v>10000</v>
      </c>
      <c r="G172" s="161">
        <v>0</v>
      </c>
      <c r="H172" s="161">
        <v>0</v>
      </c>
      <c r="I172" s="161">
        <v>0</v>
      </c>
    </row>
    <row r="173" spans="1:9" s="120" customFormat="1" ht="19.5" customHeight="1">
      <c r="A173" s="176"/>
      <c r="B173" s="175"/>
      <c r="C173" s="35" t="s">
        <v>310</v>
      </c>
      <c r="D173" s="30" t="s">
        <v>131</v>
      </c>
      <c r="E173" s="163">
        <f>F173+G173+H173+I173</f>
        <v>5000</v>
      </c>
      <c r="F173" s="161">
        <v>5000</v>
      </c>
      <c r="G173" s="161">
        <v>0</v>
      </c>
      <c r="H173" s="161">
        <v>0</v>
      </c>
      <c r="I173" s="161">
        <v>0</v>
      </c>
    </row>
    <row r="174" spans="1:9" s="120" customFormat="1" ht="19.5" customHeight="1">
      <c r="A174" s="176"/>
      <c r="B174" s="175"/>
      <c r="C174" s="35" t="s">
        <v>254</v>
      </c>
      <c r="D174" s="30" t="s">
        <v>218</v>
      </c>
      <c r="E174" s="163">
        <f>F174+G174+H174+I174</f>
        <v>30000</v>
      </c>
      <c r="F174" s="161">
        <v>30000</v>
      </c>
      <c r="G174" s="161">
        <v>0</v>
      </c>
      <c r="H174" s="161">
        <v>0</v>
      </c>
      <c r="I174" s="161">
        <v>0</v>
      </c>
    </row>
    <row r="175" spans="1:9" s="120" customFormat="1" ht="19.5" customHeight="1">
      <c r="A175" s="176"/>
      <c r="B175" s="175"/>
      <c r="C175" s="35" t="s">
        <v>234</v>
      </c>
      <c r="D175" s="30" t="s">
        <v>206</v>
      </c>
      <c r="E175" s="163">
        <f>F175+G175+H175+I175</f>
        <v>70000</v>
      </c>
      <c r="F175" s="161">
        <v>70000</v>
      </c>
      <c r="G175" s="161">
        <v>0</v>
      </c>
      <c r="H175" s="161">
        <v>0</v>
      </c>
      <c r="I175" s="161">
        <v>0</v>
      </c>
    </row>
    <row r="176" spans="1:9" s="120" customFormat="1" ht="25.5">
      <c r="A176" s="256" t="s">
        <v>319</v>
      </c>
      <c r="B176" s="256"/>
      <c r="C176" s="257"/>
      <c r="D176" s="254" t="s">
        <v>320</v>
      </c>
      <c r="E176" s="258">
        <f>E177+E180+E211</f>
        <v>5790200</v>
      </c>
      <c r="F176" s="258">
        <f>F177+F180+F211</f>
        <v>283200</v>
      </c>
      <c r="G176" s="258">
        <f>G177+G180+G211</f>
        <v>5507000</v>
      </c>
      <c r="H176" s="258">
        <f>H177+H180+H211</f>
        <v>0</v>
      </c>
      <c r="I176" s="258">
        <f>I177+I180+I211</f>
        <v>0</v>
      </c>
    </row>
    <row r="177" spans="1:9" s="120" customFormat="1" ht="24" customHeight="1">
      <c r="A177" s="176"/>
      <c r="B177" s="571" t="s">
        <v>163</v>
      </c>
      <c r="C177" s="575"/>
      <c r="D177" s="576" t="s">
        <v>106</v>
      </c>
      <c r="E177" s="574">
        <f>SUM(E178)</f>
        <v>200000</v>
      </c>
      <c r="F177" s="574">
        <f>SUM(F178)</f>
        <v>200000</v>
      </c>
      <c r="G177" s="574">
        <f>SUM(G178)</f>
        <v>0</v>
      </c>
      <c r="H177" s="574">
        <f>SUM(H178)</f>
        <v>0</v>
      </c>
      <c r="I177" s="574">
        <f>SUM(I178)</f>
        <v>0</v>
      </c>
    </row>
    <row r="178" spans="1:9" s="120" customFormat="1" ht="23.25" customHeight="1">
      <c r="A178" s="176"/>
      <c r="B178" s="35"/>
      <c r="C178" s="35" t="s">
        <v>506</v>
      </c>
      <c r="D178" s="36" t="s">
        <v>399</v>
      </c>
      <c r="E178" s="163">
        <f>F178+G178+H178+I178</f>
        <v>200000</v>
      </c>
      <c r="F178" s="163">
        <v>200000</v>
      </c>
      <c r="G178" s="163">
        <v>0</v>
      </c>
      <c r="H178" s="163">
        <v>0</v>
      </c>
      <c r="I178" s="163">
        <v>0</v>
      </c>
    </row>
    <row r="179" spans="1:9" s="120" customFormat="1" ht="45" customHeight="1">
      <c r="A179" s="176"/>
      <c r="B179" s="35"/>
      <c r="C179" s="35" t="s">
        <v>225</v>
      </c>
      <c r="D179" s="36" t="s">
        <v>668</v>
      </c>
      <c r="E179" s="163">
        <f>F179+G179+H179+I179</f>
        <v>200000</v>
      </c>
      <c r="F179" s="163">
        <v>200000</v>
      </c>
      <c r="G179" s="163">
        <v>0</v>
      </c>
      <c r="H179" s="163">
        <v>0</v>
      </c>
      <c r="I179" s="163">
        <v>0</v>
      </c>
    </row>
    <row r="180" spans="1:9" s="120" customFormat="1" ht="31.5" customHeight="1">
      <c r="A180" s="176"/>
      <c r="B180" s="571" t="s">
        <v>321</v>
      </c>
      <c r="C180" s="572"/>
      <c r="D180" s="573" t="s">
        <v>135</v>
      </c>
      <c r="E180" s="574">
        <f>E181+E182+E183+E184+E185+E186+E187+E188+E189+E190+E191+E192+E193+E195+E194+E196+E197+E198+E199+E200+E201+E202+E203+E204+E205+E206+E207+E208+E209</f>
        <v>5583500</v>
      </c>
      <c r="F180" s="574">
        <f>F181+F182+F183+F184+F185+F186+F187+F188+F189+F190+F191+F192+F193+F195+F194+F196+F197+F198+F199+F200+F201+F202+F203+F204+F205+F206+F207+F208+F209</f>
        <v>76500</v>
      </c>
      <c r="G180" s="574">
        <f>G181+G182+G183+G184+G185+G186+G187+G188+G189+G190+G191+G192+G193+G195+G194+G196+G197+G198+G199+G200+G201+G202+G203+G204+G205+G206+G207+G208+G209</f>
        <v>5507000</v>
      </c>
      <c r="H180" s="574">
        <f>H181+H182+H183+H184+H185+H186+H187+H188+H189+H190+H191+H192+H193+H195+H194+H196+H197+H198+H199+H200+H201+H202+H203+H204+H205+H206+H207+H208+H209</f>
        <v>0</v>
      </c>
      <c r="I180" s="574">
        <f>I181+I182+I183+I184+I185+I186+I187+I188+I189+I190+I191+I192+I193+I195+I194+I196+I197+I198+I199+I200+I201+I202+I203+I204+I205+I206+I207+I208+I209</f>
        <v>0</v>
      </c>
    </row>
    <row r="181" spans="1:9" s="120" customFormat="1" ht="29.25" customHeight="1">
      <c r="A181" s="176"/>
      <c r="B181" s="176"/>
      <c r="C181" s="407" t="s">
        <v>322</v>
      </c>
      <c r="D181" s="416" t="s">
        <v>173</v>
      </c>
      <c r="E181" s="163">
        <f aca="true" t="shared" si="7" ref="E181:E210">F181+G181+H181+I181</f>
        <v>300000</v>
      </c>
      <c r="F181" s="33">
        <v>0</v>
      </c>
      <c r="G181" s="163">
        <v>300000</v>
      </c>
      <c r="H181" s="163">
        <v>0</v>
      </c>
      <c r="I181" s="163">
        <v>0</v>
      </c>
    </row>
    <row r="182" spans="1:9" s="120" customFormat="1" ht="19.5" customHeight="1">
      <c r="A182" s="176"/>
      <c r="B182" s="176"/>
      <c r="C182" s="407" t="s">
        <v>249</v>
      </c>
      <c r="D182" s="416" t="s">
        <v>212</v>
      </c>
      <c r="E182" s="163">
        <f t="shared" si="7"/>
        <v>9581</v>
      </c>
      <c r="F182" s="33">
        <v>0</v>
      </c>
      <c r="G182" s="163">
        <v>9581</v>
      </c>
      <c r="H182" s="163">
        <v>0</v>
      </c>
      <c r="I182" s="163">
        <v>0</v>
      </c>
    </row>
    <row r="183" spans="1:9" s="120" customFormat="1" ht="34.5" customHeight="1">
      <c r="A183" s="176"/>
      <c r="B183" s="176"/>
      <c r="C183" s="407" t="s">
        <v>286</v>
      </c>
      <c r="D183" s="199" t="s">
        <v>5</v>
      </c>
      <c r="E183" s="163">
        <f t="shared" si="7"/>
        <v>146804</v>
      </c>
      <c r="F183" s="33">
        <v>0</v>
      </c>
      <c r="G183" s="163">
        <v>146804</v>
      </c>
      <c r="H183" s="163">
        <v>0</v>
      </c>
      <c r="I183" s="163">
        <v>0</v>
      </c>
    </row>
    <row r="184" spans="1:9" s="120" customFormat="1" ht="19.5" customHeight="1">
      <c r="A184" s="176"/>
      <c r="B184" s="176"/>
      <c r="C184" s="407" t="s">
        <v>250</v>
      </c>
      <c r="D184" s="199" t="s">
        <v>53</v>
      </c>
      <c r="E184" s="163">
        <f t="shared" si="7"/>
        <v>12594</v>
      </c>
      <c r="F184" s="33">
        <v>0</v>
      </c>
      <c r="G184" s="163">
        <v>12594</v>
      </c>
      <c r="H184" s="163">
        <v>0</v>
      </c>
      <c r="I184" s="163">
        <v>0</v>
      </c>
    </row>
    <row r="185" spans="1:9" s="120" customFormat="1" ht="35.25" customHeight="1">
      <c r="A185" s="176"/>
      <c r="B185" s="176"/>
      <c r="C185" s="407" t="s">
        <v>6</v>
      </c>
      <c r="D185" s="199" t="s">
        <v>7</v>
      </c>
      <c r="E185" s="163">
        <f t="shared" si="7"/>
        <v>3770205</v>
      </c>
      <c r="F185" s="33">
        <v>0</v>
      </c>
      <c r="G185" s="163">
        <v>3770205</v>
      </c>
      <c r="H185" s="163">
        <v>0</v>
      </c>
      <c r="I185" s="163">
        <v>0</v>
      </c>
    </row>
    <row r="186" spans="1:9" s="120" customFormat="1" ht="31.5" customHeight="1">
      <c r="A186" s="176"/>
      <c r="B186" s="176"/>
      <c r="C186" s="407" t="s">
        <v>8</v>
      </c>
      <c r="D186" s="199" t="s">
        <v>9</v>
      </c>
      <c r="E186" s="163">
        <f t="shared" si="7"/>
        <v>210000</v>
      </c>
      <c r="F186" s="33">
        <v>0</v>
      </c>
      <c r="G186" s="163">
        <v>210000</v>
      </c>
      <c r="H186" s="163">
        <v>0</v>
      </c>
      <c r="I186" s="163">
        <v>0</v>
      </c>
    </row>
    <row r="187" spans="1:9" s="120" customFormat="1" ht="33.75" customHeight="1">
      <c r="A187" s="176"/>
      <c r="B187" s="176"/>
      <c r="C187" s="407" t="s">
        <v>10</v>
      </c>
      <c r="D187" s="199" t="s">
        <v>11</v>
      </c>
      <c r="E187" s="163">
        <f t="shared" si="7"/>
        <v>314058</v>
      </c>
      <c r="F187" s="33">
        <v>0</v>
      </c>
      <c r="G187" s="163">
        <v>314058</v>
      </c>
      <c r="H187" s="163">
        <v>0</v>
      </c>
      <c r="I187" s="163">
        <v>0</v>
      </c>
    </row>
    <row r="188" spans="1:9" s="120" customFormat="1" ht="44.25" customHeight="1">
      <c r="A188" s="176"/>
      <c r="B188" s="176"/>
      <c r="C188" s="407" t="s">
        <v>544</v>
      </c>
      <c r="D188" s="199" t="s">
        <v>615</v>
      </c>
      <c r="E188" s="163">
        <f t="shared" si="7"/>
        <v>10000</v>
      </c>
      <c r="F188" s="33">
        <v>0</v>
      </c>
      <c r="G188" s="163">
        <v>10000</v>
      </c>
      <c r="H188" s="163">
        <v>0</v>
      </c>
      <c r="I188" s="163">
        <v>0</v>
      </c>
    </row>
    <row r="189" spans="1:9" s="120" customFormat="1" ht="21.75" customHeight="1">
      <c r="A189" s="176"/>
      <c r="B189" s="176"/>
      <c r="C189" s="407" t="s">
        <v>251</v>
      </c>
      <c r="D189" s="199" t="s">
        <v>252</v>
      </c>
      <c r="E189" s="163">
        <f t="shared" si="7"/>
        <v>26526</v>
      </c>
      <c r="F189" s="33">
        <v>0</v>
      </c>
      <c r="G189" s="163">
        <v>26526</v>
      </c>
      <c r="H189" s="161">
        <v>0</v>
      </c>
      <c r="I189" s="161">
        <v>0</v>
      </c>
    </row>
    <row r="190" spans="1:9" s="120" customFormat="1" ht="21.75" customHeight="1">
      <c r="A190" s="176"/>
      <c r="B190" s="176"/>
      <c r="C190" s="407" t="s">
        <v>253</v>
      </c>
      <c r="D190" s="199" t="s">
        <v>12</v>
      </c>
      <c r="E190" s="163">
        <f t="shared" si="7"/>
        <v>3564</v>
      </c>
      <c r="F190" s="33">
        <v>0</v>
      </c>
      <c r="G190" s="163">
        <v>3564</v>
      </c>
      <c r="H190" s="163">
        <v>0</v>
      </c>
      <c r="I190" s="163">
        <v>0</v>
      </c>
    </row>
    <row r="191" spans="1:9" s="120" customFormat="1" ht="21.75" customHeight="1">
      <c r="A191" s="176"/>
      <c r="B191" s="176"/>
      <c r="C191" s="407" t="s">
        <v>310</v>
      </c>
      <c r="D191" s="199" t="s">
        <v>311</v>
      </c>
      <c r="E191" s="163">
        <f t="shared" si="7"/>
        <v>5000</v>
      </c>
      <c r="F191" s="33">
        <v>0</v>
      </c>
      <c r="G191" s="163">
        <v>5000</v>
      </c>
      <c r="H191" s="163">
        <v>0</v>
      </c>
      <c r="I191" s="163">
        <v>0</v>
      </c>
    </row>
    <row r="192" spans="1:9" s="120" customFormat="1" ht="35.25" customHeight="1">
      <c r="A192" s="176"/>
      <c r="B192" s="176"/>
      <c r="C192" s="407" t="s">
        <v>13</v>
      </c>
      <c r="D192" s="199" t="s">
        <v>645</v>
      </c>
      <c r="E192" s="163">
        <f t="shared" si="7"/>
        <v>180000</v>
      </c>
      <c r="F192" s="163">
        <v>0</v>
      </c>
      <c r="G192" s="163">
        <v>180000</v>
      </c>
      <c r="H192" s="163">
        <v>0</v>
      </c>
      <c r="I192" s="163">
        <v>0</v>
      </c>
    </row>
    <row r="193" spans="1:9" s="120" customFormat="1" ht="21.75" customHeight="1">
      <c r="A193" s="176"/>
      <c r="B193" s="176"/>
      <c r="C193" s="407" t="s">
        <v>254</v>
      </c>
      <c r="D193" s="199" t="s">
        <v>218</v>
      </c>
      <c r="E193" s="163">
        <f t="shared" si="7"/>
        <v>211068</v>
      </c>
      <c r="F193" s="163">
        <v>6500</v>
      </c>
      <c r="G193" s="163">
        <v>204568</v>
      </c>
      <c r="H193" s="163">
        <v>0</v>
      </c>
      <c r="I193" s="163">
        <v>0</v>
      </c>
    </row>
    <row r="194" spans="1:9" s="120" customFormat="1" ht="21.75" customHeight="1">
      <c r="A194" s="176"/>
      <c r="B194" s="176"/>
      <c r="C194" s="373">
        <v>4240</v>
      </c>
      <c r="D194" s="374" t="s">
        <v>42</v>
      </c>
      <c r="E194" s="163">
        <f t="shared" si="7"/>
        <v>2000</v>
      </c>
      <c r="F194" s="163">
        <v>0</v>
      </c>
      <c r="G194" s="163">
        <v>2000</v>
      </c>
      <c r="H194" s="163">
        <v>0</v>
      </c>
      <c r="I194" s="163">
        <v>0</v>
      </c>
    </row>
    <row r="195" spans="1:9" s="120" customFormat="1" ht="21.75" customHeight="1">
      <c r="A195" s="176"/>
      <c r="B195" s="176"/>
      <c r="C195" s="407" t="s">
        <v>255</v>
      </c>
      <c r="D195" s="199" t="s">
        <v>213</v>
      </c>
      <c r="E195" s="163">
        <f t="shared" si="7"/>
        <v>100000</v>
      </c>
      <c r="F195" s="163">
        <v>0</v>
      </c>
      <c r="G195" s="163">
        <v>100000</v>
      </c>
      <c r="H195" s="163">
        <v>0</v>
      </c>
      <c r="I195" s="163">
        <v>0</v>
      </c>
    </row>
    <row r="196" spans="1:9" s="120" customFormat="1" ht="21.75" customHeight="1">
      <c r="A196" s="176"/>
      <c r="B196" s="176"/>
      <c r="C196" s="407" t="s">
        <v>256</v>
      </c>
      <c r="D196" s="199" t="s">
        <v>219</v>
      </c>
      <c r="E196" s="163">
        <f t="shared" si="7"/>
        <v>30000</v>
      </c>
      <c r="F196" s="163">
        <v>0</v>
      </c>
      <c r="G196" s="163">
        <v>30000</v>
      </c>
      <c r="H196" s="163">
        <v>0</v>
      </c>
      <c r="I196" s="163">
        <v>0</v>
      </c>
    </row>
    <row r="197" spans="1:9" s="120" customFormat="1" ht="21.75" customHeight="1">
      <c r="A197" s="176"/>
      <c r="B197" s="176"/>
      <c r="C197" s="407" t="s">
        <v>257</v>
      </c>
      <c r="D197" s="199" t="s">
        <v>214</v>
      </c>
      <c r="E197" s="163">
        <f t="shared" si="7"/>
        <v>25000</v>
      </c>
      <c r="F197" s="163">
        <v>0</v>
      </c>
      <c r="G197" s="163">
        <v>25000</v>
      </c>
      <c r="H197" s="163">
        <v>0</v>
      </c>
      <c r="I197" s="163">
        <v>0</v>
      </c>
    </row>
    <row r="198" spans="1:9" s="120" customFormat="1" ht="19.5" customHeight="1">
      <c r="A198" s="176"/>
      <c r="B198" s="176"/>
      <c r="C198" s="407" t="s">
        <v>234</v>
      </c>
      <c r="D198" s="199" t="s">
        <v>206</v>
      </c>
      <c r="E198" s="163">
        <f t="shared" si="7"/>
        <v>80000</v>
      </c>
      <c r="F198" s="163">
        <v>0</v>
      </c>
      <c r="G198" s="163">
        <v>80000</v>
      </c>
      <c r="H198" s="163">
        <v>0</v>
      </c>
      <c r="I198" s="163">
        <v>0</v>
      </c>
    </row>
    <row r="199" spans="1:9" s="120" customFormat="1" ht="21.75" customHeight="1">
      <c r="A199" s="176"/>
      <c r="B199" s="176"/>
      <c r="C199" s="407" t="s">
        <v>258</v>
      </c>
      <c r="D199" s="199" t="s">
        <v>312</v>
      </c>
      <c r="E199" s="163">
        <f t="shared" si="7"/>
        <v>3000</v>
      </c>
      <c r="F199" s="163">
        <v>0</v>
      </c>
      <c r="G199" s="163">
        <v>3000</v>
      </c>
      <c r="H199" s="163">
        <v>0</v>
      </c>
      <c r="I199" s="163">
        <v>0</v>
      </c>
    </row>
    <row r="200" spans="1:9" s="120" customFormat="1" ht="43.5" customHeight="1">
      <c r="A200" s="176"/>
      <c r="B200" s="176"/>
      <c r="C200" s="407" t="s">
        <v>169</v>
      </c>
      <c r="D200" s="291" t="s">
        <v>511</v>
      </c>
      <c r="E200" s="163">
        <f t="shared" si="7"/>
        <v>6000</v>
      </c>
      <c r="F200" s="163">
        <v>0</v>
      </c>
      <c r="G200" s="163">
        <v>6000</v>
      </c>
      <c r="H200" s="163">
        <v>0</v>
      </c>
      <c r="I200" s="163">
        <v>0</v>
      </c>
    </row>
    <row r="201" spans="1:9" s="120" customFormat="1" ht="47.25" customHeight="1">
      <c r="A201" s="176"/>
      <c r="B201" s="176"/>
      <c r="C201" s="407" t="s">
        <v>170</v>
      </c>
      <c r="D201" s="291" t="s">
        <v>512</v>
      </c>
      <c r="E201" s="163">
        <f t="shared" si="7"/>
        <v>10000</v>
      </c>
      <c r="F201" s="163">
        <v>0</v>
      </c>
      <c r="G201" s="163">
        <v>10000</v>
      </c>
      <c r="H201" s="163">
        <v>0</v>
      </c>
      <c r="I201" s="163">
        <v>0</v>
      </c>
    </row>
    <row r="202" spans="1:9" s="120" customFormat="1" ht="21.75" customHeight="1">
      <c r="A202" s="176"/>
      <c r="B202" s="176"/>
      <c r="C202" s="407" t="s">
        <v>259</v>
      </c>
      <c r="D202" s="199" t="s">
        <v>215</v>
      </c>
      <c r="E202" s="163">
        <f t="shared" si="7"/>
        <v>25000</v>
      </c>
      <c r="F202" s="163">
        <v>0</v>
      </c>
      <c r="G202" s="163">
        <v>25000</v>
      </c>
      <c r="H202" s="163">
        <v>0</v>
      </c>
      <c r="I202" s="163">
        <v>0</v>
      </c>
    </row>
    <row r="203" spans="1:9" s="120" customFormat="1" ht="21.75" customHeight="1">
      <c r="A203" s="176"/>
      <c r="B203" s="176"/>
      <c r="C203" s="407" t="s">
        <v>313</v>
      </c>
      <c r="D203" s="199" t="s">
        <v>314</v>
      </c>
      <c r="E203" s="163">
        <f t="shared" si="7"/>
        <v>2000</v>
      </c>
      <c r="F203" s="163">
        <v>0</v>
      </c>
      <c r="G203" s="163">
        <v>2000</v>
      </c>
      <c r="H203" s="163">
        <v>0</v>
      </c>
      <c r="I203" s="163">
        <v>0</v>
      </c>
    </row>
    <row r="204" spans="1:9" s="120" customFormat="1" ht="21.75" customHeight="1">
      <c r="A204" s="176"/>
      <c r="B204" s="176"/>
      <c r="C204" s="407" t="s">
        <v>260</v>
      </c>
      <c r="D204" s="199" t="s">
        <v>207</v>
      </c>
      <c r="E204" s="163">
        <f t="shared" si="7"/>
        <v>100</v>
      </c>
      <c r="F204" s="163">
        <v>0</v>
      </c>
      <c r="G204" s="163">
        <v>100</v>
      </c>
      <c r="H204" s="163">
        <v>0</v>
      </c>
      <c r="I204" s="163">
        <v>0</v>
      </c>
    </row>
    <row r="205" spans="1:9" s="120" customFormat="1" ht="21.75" customHeight="1">
      <c r="A205" s="176"/>
      <c r="B205" s="176"/>
      <c r="C205" s="407" t="s">
        <v>261</v>
      </c>
      <c r="D205" s="199" t="s">
        <v>262</v>
      </c>
      <c r="E205" s="163">
        <f t="shared" si="7"/>
        <v>6000</v>
      </c>
      <c r="F205" s="163">
        <v>0</v>
      </c>
      <c r="G205" s="163">
        <v>6000</v>
      </c>
      <c r="H205" s="163">
        <v>0</v>
      </c>
      <c r="I205" s="163">
        <v>0</v>
      </c>
    </row>
    <row r="206" spans="1:9" s="120" customFormat="1" ht="21.75" customHeight="1">
      <c r="A206" s="176"/>
      <c r="B206" s="176"/>
      <c r="C206" s="407" t="s">
        <v>263</v>
      </c>
      <c r="D206" s="199" t="s">
        <v>216</v>
      </c>
      <c r="E206" s="163">
        <f t="shared" si="7"/>
        <v>22000</v>
      </c>
      <c r="F206" s="163">
        <v>0</v>
      </c>
      <c r="G206" s="163">
        <v>22000</v>
      </c>
      <c r="H206" s="163">
        <v>0</v>
      </c>
      <c r="I206" s="163">
        <v>0</v>
      </c>
    </row>
    <row r="207" spans="1:9" s="120" customFormat="1" ht="21.75" customHeight="1">
      <c r="A207" s="176"/>
      <c r="B207" s="176"/>
      <c r="C207" s="407" t="s">
        <v>264</v>
      </c>
      <c r="D207" s="199" t="s">
        <v>265</v>
      </c>
      <c r="E207" s="163">
        <f t="shared" si="7"/>
        <v>1000</v>
      </c>
      <c r="F207" s="163">
        <v>0</v>
      </c>
      <c r="G207" s="163">
        <v>1000</v>
      </c>
      <c r="H207" s="163">
        <v>0</v>
      </c>
      <c r="I207" s="163">
        <v>0</v>
      </c>
    </row>
    <row r="208" spans="1:9" s="120" customFormat="1" ht="21.75" customHeight="1">
      <c r="A208" s="176"/>
      <c r="B208" s="176"/>
      <c r="C208" s="407" t="s">
        <v>288</v>
      </c>
      <c r="D208" s="199" t="s">
        <v>289</v>
      </c>
      <c r="E208" s="163">
        <f t="shared" si="7"/>
        <v>2000</v>
      </c>
      <c r="F208" s="163">
        <v>0</v>
      </c>
      <c r="G208" s="163">
        <v>2000</v>
      </c>
      <c r="H208" s="163">
        <v>0</v>
      </c>
      <c r="I208" s="163">
        <v>0</v>
      </c>
    </row>
    <row r="209" spans="1:9" s="120" customFormat="1" ht="29.25" customHeight="1">
      <c r="A209" s="176"/>
      <c r="B209" s="176"/>
      <c r="C209" s="407" t="s">
        <v>128</v>
      </c>
      <c r="D209" s="387" t="s">
        <v>269</v>
      </c>
      <c r="E209" s="163">
        <f t="shared" si="7"/>
        <v>70000</v>
      </c>
      <c r="F209" s="161">
        <v>70000</v>
      </c>
      <c r="G209" s="161">
        <v>0</v>
      </c>
      <c r="H209" s="161">
        <v>0</v>
      </c>
      <c r="I209" s="161">
        <v>0</v>
      </c>
    </row>
    <row r="210" spans="1:9" s="120" customFormat="1" ht="29.25" customHeight="1">
      <c r="A210" s="176"/>
      <c r="B210" s="176"/>
      <c r="C210" s="407" t="s">
        <v>225</v>
      </c>
      <c r="D210" s="387" t="s">
        <v>539</v>
      </c>
      <c r="E210" s="163">
        <f t="shared" si="7"/>
        <v>70000</v>
      </c>
      <c r="F210" s="161">
        <v>70000</v>
      </c>
      <c r="G210" s="161">
        <v>0</v>
      </c>
      <c r="H210" s="161">
        <v>0</v>
      </c>
      <c r="I210" s="161">
        <v>0</v>
      </c>
    </row>
    <row r="211" spans="1:9" s="120" customFormat="1" ht="19.5" customHeight="1">
      <c r="A211" s="176"/>
      <c r="B211" s="571" t="s">
        <v>398</v>
      </c>
      <c r="C211" s="572"/>
      <c r="D211" s="573" t="s">
        <v>397</v>
      </c>
      <c r="E211" s="574">
        <f>SUM(E212:E213)</f>
        <v>6700</v>
      </c>
      <c r="F211" s="574">
        <f>SUM(F212:F213)</f>
        <v>6700</v>
      </c>
      <c r="G211" s="574">
        <f>SUM(G212:G213)</f>
        <v>0</v>
      </c>
      <c r="H211" s="574">
        <f>SUM(H212:H213)</f>
        <v>0</v>
      </c>
      <c r="I211" s="574">
        <f>SUM(I212:I213)</f>
        <v>0</v>
      </c>
    </row>
    <row r="212" spans="1:9" s="120" customFormat="1" ht="19.5" customHeight="1">
      <c r="A212" s="176"/>
      <c r="B212" s="175"/>
      <c r="C212" s="29" t="s">
        <v>254</v>
      </c>
      <c r="D212" s="30" t="s">
        <v>218</v>
      </c>
      <c r="E212" s="163">
        <f>F212+G212+H212+I212</f>
        <v>5000</v>
      </c>
      <c r="F212" s="163">
        <v>5000</v>
      </c>
      <c r="G212" s="163">
        <v>0</v>
      </c>
      <c r="H212" s="163">
        <v>0</v>
      </c>
      <c r="I212" s="163">
        <v>0</v>
      </c>
    </row>
    <row r="213" spans="1:9" s="120" customFormat="1" ht="19.5" customHeight="1">
      <c r="A213" s="176"/>
      <c r="B213" s="175"/>
      <c r="C213" s="29" t="s">
        <v>234</v>
      </c>
      <c r="D213" s="30" t="s">
        <v>206</v>
      </c>
      <c r="E213" s="163">
        <f>F213+G213+H213+I213</f>
        <v>1700</v>
      </c>
      <c r="F213" s="161">
        <v>1700</v>
      </c>
      <c r="G213" s="161">
        <v>0</v>
      </c>
      <c r="H213" s="161">
        <v>0</v>
      </c>
      <c r="I213" s="161">
        <v>0</v>
      </c>
    </row>
    <row r="214" spans="1:9" s="120" customFormat="1" ht="19.5" customHeight="1">
      <c r="A214" s="256" t="s">
        <v>22</v>
      </c>
      <c r="B214" s="256"/>
      <c r="C214" s="257"/>
      <c r="D214" s="254" t="s">
        <v>23</v>
      </c>
      <c r="E214" s="258">
        <f>E215</f>
        <v>2370777</v>
      </c>
      <c r="F214" s="258">
        <f aca="true" t="shared" si="8" ref="F214:I215">SUM(F215)</f>
        <v>2370777</v>
      </c>
      <c r="G214" s="258">
        <f t="shared" si="8"/>
        <v>0</v>
      </c>
      <c r="H214" s="258">
        <f t="shared" si="8"/>
        <v>0</v>
      </c>
      <c r="I214" s="258">
        <f t="shared" si="8"/>
        <v>0</v>
      </c>
    </row>
    <row r="215" spans="1:9" s="120" customFormat="1" ht="25.5">
      <c r="A215" s="176"/>
      <c r="B215" s="571" t="s">
        <v>24</v>
      </c>
      <c r="C215" s="575"/>
      <c r="D215" s="576" t="s">
        <v>683</v>
      </c>
      <c r="E215" s="574">
        <f>E216</f>
        <v>2370777</v>
      </c>
      <c r="F215" s="574">
        <f t="shared" si="8"/>
        <v>2370777</v>
      </c>
      <c r="G215" s="574">
        <f t="shared" si="8"/>
        <v>0</v>
      </c>
      <c r="H215" s="574">
        <f t="shared" si="8"/>
        <v>0</v>
      </c>
      <c r="I215" s="574">
        <f t="shared" si="8"/>
        <v>0</v>
      </c>
    </row>
    <row r="216" spans="1:9" s="120" customFormat="1" ht="58.5" customHeight="1">
      <c r="A216" s="176"/>
      <c r="B216" s="35"/>
      <c r="C216" s="198" t="s">
        <v>555</v>
      </c>
      <c r="D216" s="199" t="s">
        <v>556</v>
      </c>
      <c r="E216" s="163">
        <f>F216+G216+H216+I216</f>
        <v>2370777</v>
      </c>
      <c r="F216" s="161">
        <v>2370777</v>
      </c>
      <c r="G216" s="163">
        <v>0</v>
      </c>
      <c r="H216" s="163">
        <v>0</v>
      </c>
      <c r="I216" s="163">
        <v>0</v>
      </c>
    </row>
    <row r="217" spans="1:9" s="120" customFormat="1" ht="19.5" customHeight="1">
      <c r="A217" s="256" t="s">
        <v>26</v>
      </c>
      <c r="B217" s="256"/>
      <c r="C217" s="257"/>
      <c r="D217" s="254" t="s">
        <v>27</v>
      </c>
      <c r="E217" s="258">
        <f>SUM(E218)</f>
        <v>1120494</v>
      </c>
      <c r="F217" s="258">
        <f>SUM(F218)</f>
        <v>1120494</v>
      </c>
      <c r="G217" s="258">
        <f>SUM(G218)</f>
        <v>0</v>
      </c>
      <c r="H217" s="258">
        <f>SUM(H218)</f>
        <v>0</v>
      </c>
      <c r="I217" s="258">
        <f>SUM(I218)</f>
        <v>0</v>
      </c>
    </row>
    <row r="218" spans="1:9" s="120" customFormat="1" ht="19.5" customHeight="1">
      <c r="A218" s="176"/>
      <c r="B218" s="571" t="s">
        <v>33</v>
      </c>
      <c r="C218" s="575"/>
      <c r="D218" s="576" t="s">
        <v>34</v>
      </c>
      <c r="E218" s="574">
        <f>E219+E220</f>
        <v>1120494</v>
      </c>
      <c r="F218" s="574">
        <f>F219+F220</f>
        <v>1120494</v>
      </c>
      <c r="G218" s="574">
        <f>G219+G220</f>
        <v>0</v>
      </c>
      <c r="H218" s="574">
        <f>H219+H220</f>
        <v>0</v>
      </c>
      <c r="I218" s="574">
        <f>I219+I220</f>
        <v>0</v>
      </c>
    </row>
    <row r="219" spans="1:9" s="120" customFormat="1" ht="19.5" customHeight="1">
      <c r="A219" s="176"/>
      <c r="B219" s="175"/>
      <c r="C219" s="35" t="s">
        <v>35</v>
      </c>
      <c r="D219" s="36" t="s">
        <v>179</v>
      </c>
      <c r="E219" s="163">
        <f>F219+G219+H219+I219</f>
        <v>121494</v>
      </c>
      <c r="F219" s="161">
        <v>121494</v>
      </c>
      <c r="G219" s="163">
        <v>0</v>
      </c>
      <c r="H219" s="163">
        <v>0</v>
      </c>
      <c r="I219" s="163">
        <v>0</v>
      </c>
    </row>
    <row r="220" spans="1:9" s="120" customFormat="1" ht="19.5" customHeight="1">
      <c r="A220" s="176"/>
      <c r="B220" s="175"/>
      <c r="C220" s="35" t="s">
        <v>35</v>
      </c>
      <c r="D220" s="36" t="s">
        <v>178</v>
      </c>
      <c r="E220" s="163">
        <f>F220+G220+H220+I220</f>
        <v>999000</v>
      </c>
      <c r="F220" s="161">
        <v>999000</v>
      </c>
      <c r="G220" s="163">
        <v>0</v>
      </c>
      <c r="H220" s="163">
        <v>0</v>
      </c>
      <c r="I220" s="163">
        <v>0</v>
      </c>
    </row>
    <row r="221" spans="1:9" s="120" customFormat="1" ht="19.5" customHeight="1">
      <c r="A221" s="256" t="s">
        <v>38</v>
      </c>
      <c r="B221" s="256"/>
      <c r="C221" s="257"/>
      <c r="D221" s="254" t="s">
        <v>39</v>
      </c>
      <c r="E221" s="258">
        <f>E222+E241+E261+E281+E316+E351+E367+E389+E406</f>
        <v>42131042</v>
      </c>
      <c r="F221" s="258">
        <f>F222+F241+F261+F281+F316+F351+F367+F389+F406</f>
        <v>42071042</v>
      </c>
      <c r="G221" s="258">
        <f>G222+G241+G261+G281+G316+G351+G367+G389+G406</f>
        <v>0</v>
      </c>
      <c r="H221" s="258">
        <f>H222+H241+H261+H281+H316+H351+H367+H389+H406</f>
        <v>0</v>
      </c>
      <c r="I221" s="258">
        <f>I222+I241+I261+I281+I316+I351+I367+I389+I406</f>
        <v>60000</v>
      </c>
    </row>
    <row r="222" spans="1:9" s="120" customFormat="1" ht="19.5" customHeight="1">
      <c r="A222" s="175" t="s">
        <v>208</v>
      </c>
      <c r="B222" s="571" t="s">
        <v>40</v>
      </c>
      <c r="C222" s="575"/>
      <c r="D222" s="576" t="s">
        <v>41</v>
      </c>
      <c r="E222" s="574">
        <f>SUM(E223:E240)</f>
        <v>2261907</v>
      </c>
      <c r="F222" s="574">
        <f>SUM(F223:F240)</f>
        <v>2261907</v>
      </c>
      <c r="G222" s="574">
        <f>SUM(G223:G240)</f>
        <v>0</v>
      </c>
      <c r="H222" s="574">
        <f>SUM(H223:H240)</f>
        <v>0</v>
      </c>
      <c r="I222" s="574">
        <f>SUM(I223:I240)</f>
        <v>0</v>
      </c>
    </row>
    <row r="223" spans="1:9" s="120" customFormat="1" ht="21.75" customHeight="1">
      <c r="A223" s="175"/>
      <c r="B223" s="175"/>
      <c r="C223" s="198" t="s">
        <v>248</v>
      </c>
      <c r="D223" s="199" t="s">
        <v>309</v>
      </c>
      <c r="E223" s="163">
        <f aca="true" t="shared" si="9" ref="E223:E240">F223+G223+H223+I223</f>
        <v>4000</v>
      </c>
      <c r="F223" s="163">
        <v>4000</v>
      </c>
      <c r="G223" s="163">
        <v>0</v>
      </c>
      <c r="H223" s="163">
        <v>0</v>
      </c>
      <c r="I223" s="163">
        <v>0</v>
      </c>
    </row>
    <row r="224" spans="1:9" s="120" customFormat="1" ht="21.75" customHeight="1">
      <c r="A224" s="175"/>
      <c r="B224" s="175"/>
      <c r="C224" s="373">
        <v>4010</v>
      </c>
      <c r="D224" s="374" t="s">
        <v>212</v>
      </c>
      <c r="E224" s="163">
        <f t="shared" si="9"/>
        <v>1638380</v>
      </c>
      <c r="F224" s="163">
        <v>1638380</v>
      </c>
      <c r="G224" s="163">
        <v>0</v>
      </c>
      <c r="H224" s="163">
        <v>0</v>
      </c>
      <c r="I224" s="163">
        <v>0</v>
      </c>
    </row>
    <row r="225" spans="1:9" s="120" customFormat="1" ht="21.75" customHeight="1">
      <c r="A225" s="175"/>
      <c r="B225" s="175"/>
      <c r="C225" s="373">
        <v>4040</v>
      </c>
      <c r="D225" s="374" t="s">
        <v>53</v>
      </c>
      <c r="E225" s="163">
        <f t="shared" si="9"/>
        <v>122627</v>
      </c>
      <c r="F225" s="163">
        <v>122627</v>
      </c>
      <c r="G225" s="163">
        <v>0</v>
      </c>
      <c r="H225" s="163">
        <v>0</v>
      </c>
      <c r="I225" s="163">
        <v>0</v>
      </c>
    </row>
    <row r="226" spans="1:9" s="120" customFormat="1" ht="21.75" customHeight="1">
      <c r="A226" s="175"/>
      <c r="B226" s="175"/>
      <c r="C226" s="373">
        <v>4110</v>
      </c>
      <c r="D226" s="374" t="s">
        <v>252</v>
      </c>
      <c r="E226" s="163">
        <f t="shared" si="9"/>
        <v>261000</v>
      </c>
      <c r="F226" s="163">
        <v>261000</v>
      </c>
      <c r="G226" s="163">
        <v>0</v>
      </c>
      <c r="H226" s="161">
        <v>0</v>
      </c>
      <c r="I226" s="161">
        <v>0</v>
      </c>
    </row>
    <row r="227" spans="1:9" s="120" customFormat="1" ht="21.75" customHeight="1">
      <c r="A227" s="175"/>
      <c r="B227" s="175"/>
      <c r="C227" s="373">
        <v>4120</v>
      </c>
      <c r="D227" s="374" t="s">
        <v>12</v>
      </c>
      <c r="E227" s="163">
        <f t="shared" si="9"/>
        <v>41200</v>
      </c>
      <c r="F227" s="163">
        <v>41200</v>
      </c>
      <c r="G227" s="163">
        <v>0</v>
      </c>
      <c r="H227" s="163">
        <v>0</v>
      </c>
      <c r="I227" s="163">
        <v>0</v>
      </c>
    </row>
    <row r="228" spans="1:9" s="120" customFormat="1" ht="21.75" customHeight="1">
      <c r="A228" s="175"/>
      <c r="B228" s="175"/>
      <c r="C228" s="373">
        <v>4210</v>
      </c>
      <c r="D228" s="374" t="s">
        <v>218</v>
      </c>
      <c r="E228" s="163">
        <f t="shared" si="9"/>
        <v>15700</v>
      </c>
      <c r="F228" s="163">
        <v>15700</v>
      </c>
      <c r="G228" s="163">
        <v>0</v>
      </c>
      <c r="H228" s="163">
        <v>0</v>
      </c>
      <c r="I228" s="163">
        <v>0</v>
      </c>
    </row>
    <row r="229" spans="1:9" s="120" customFormat="1" ht="21.75" customHeight="1">
      <c r="A229" s="175"/>
      <c r="B229" s="175"/>
      <c r="C229" s="373">
        <v>4240</v>
      </c>
      <c r="D229" s="374" t="s">
        <v>42</v>
      </c>
      <c r="E229" s="163">
        <f t="shared" si="9"/>
        <v>4000</v>
      </c>
      <c r="F229" s="163">
        <v>4000</v>
      </c>
      <c r="G229" s="163">
        <v>0</v>
      </c>
      <c r="H229" s="163">
        <v>0</v>
      </c>
      <c r="I229" s="163">
        <v>0</v>
      </c>
    </row>
    <row r="230" spans="1:9" s="120" customFormat="1" ht="21.75" customHeight="1">
      <c r="A230" s="175"/>
      <c r="B230" s="175"/>
      <c r="C230" s="373">
        <v>4260</v>
      </c>
      <c r="D230" s="374" t="s">
        <v>213</v>
      </c>
      <c r="E230" s="163">
        <f t="shared" si="9"/>
        <v>46800</v>
      </c>
      <c r="F230" s="163">
        <v>46800</v>
      </c>
      <c r="G230" s="163">
        <v>0</v>
      </c>
      <c r="H230" s="163">
        <v>0</v>
      </c>
      <c r="I230" s="163">
        <v>0</v>
      </c>
    </row>
    <row r="231" spans="1:9" s="120" customFormat="1" ht="21.75" customHeight="1">
      <c r="A231" s="175"/>
      <c r="B231" s="175"/>
      <c r="C231" s="373">
        <v>4270</v>
      </c>
      <c r="D231" s="374" t="s">
        <v>219</v>
      </c>
      <c r="E231" s="163">
        <f t="shared" si="9"/>
        <v>10000</v>
      </c>
      <c r="F231" s="163">
        <v>10000</v>
      </c>
      <c r="G231" s="163">
        <v>0</v>
      </c>
      <c r="H231" s="163">
        <v>0</v>
      </c>
      <c r="I231" s="163">
        <v>0</v>
      </c>
    </row>
    <row r="232" spans="1:9" s="120" customFormat="1" ht="21.75" customHeight="1">
      <c r="A232" s="175"/>
      <c r="B232" s="175"/>
      <c r="C232" s="373">
        <v>4280</v>
      </c>
      <c r="D232" s="199" t="s">
        <v>214</v>
      </c>
      <c r="E232" s="163">
        <f t="shared" si="9"/>
        <v>2000</v>
      </c>
      <c r="F232" s="163">
        <v>2000</v>
      </c>
      <c r="G232" s="163">
        <v>0</v>
      </c>
      <c r="H232" s="163">
        <v>0</v>
      </c>
      <c r="I232" s="163">
        <v>0</v>
      </c>
    </row>
    <row r="233" spans="1:9" s="120" customFormat="1" ht="19.5" customHeight="1">
      <c r="A233" s="175"/>
      <c r="B233" s="175"/>
      <c r="C233" s="373">
        <v>4300</v>
      </c>
      <c r="D233" s="374" t="s">
        <v>206</v>
      </c>
      <c r="E233" s="163">
        <f t="shared" si="9"/>
        <v>14500</v>
      </c>
      <c r="F233" s="163">
        <v>14500</v>
      </c>
      <c r="G233" s="163">
        <v>0</v>
      </c>
      <c r="H233" s="163">
        <v>0</v>
      </c>
      <c r="I233" s="163">
        <v>0</v>
      </c>
    </row>
    <row r="234" spans="1:9" s="120" customFormat="1" ht="21.75" customHeight="1">
      <c r="A234" s="175"/>
      <c r="B234" s="175"/>
      <c r="C234" s="373">
        <v>4350</v>
      </c>
      <c r="D234" s="199" t="s">
        <v>312</v>
      </c>
      <c r="E234" s="163">
        <f t="shared" si="9"/>
        <v>400</v>
      </c>
      <c r="F234" s="163">
        <v>400</v>
      </c>
      <c r="G234" s="163">
        <v>0</v>
      </c>
      <c r="H234" s="163">
        <v>0</v>
      </c>
      <c r="I234" s="163">
        <v>0</v>
      </c>
    </row>
    <row r="235" spans="1:9" s="120" customFormat="1" ht="45.75" customHeight="1">
      <c r="A235" s="175"/>
      <c r="B235" s="175"/>
      <c r="C235" s="373">
        <v>4370</v>
      </c>
      <c r="D235" s="291" t="s">
        <v>512</v>
      </c>
      <c r="E235" s="163">
        <f t="shared" si="9"/>
        <v>2400</v>
      </c>
      <c r="F235" s="163">
        <v>2400</v>
      </c>
      <c r="G235" s="163">
        <v>0</v>
      </c>
      <c r="H235" s="163">
        <v>0</v>
      </c>
      <c r="I235" s="163">
        <v>0</v>
      </c>
    </row>
    <row r="236" spans="1:9" s="120" customFormat="1" ht="19.5" customHeight="1">
      <c r="A236" s="175"/>
      <c r="B236" s="175"/>
      <c r="C236" s="373">
        <v>4410</v>
      </c>
      <c r="D236" s="374" t="s">
        <v>215</v>
      </c>
      <c r="E236" s="163">
        <f t="shared" si="9"/>
        <v>1500</v>
      </c>
      <c r="F236" s="163">
        <v>1500</v>
      </c>
      <c r="G236" s="163">
        <v>0</v>
      </c>
      <c r="H236" s="163">
        <v>0</v>
      </c>
      <c r="I236" s="163">
        <v>0</v>
      </c>
    </row>
    <row r="237" spans="1:9" s="120" customFormat="1" ht="19.5" customHeight="1">
      <c r="A237" s="175"/>
      <c r="B237" s="175"/>
      <c r="C237" s="373">
        <v>4420</v>
      </c>
      <c r="D237" s="199" t="s">
        <v>314</v>
      </c>
      <c r="E237" s="163">
        <f t="shared" si="9"/>
        <v>1500</v>
      </c>
      <c r="F237" s="163">
        <v>1500</v>
      </c>
      <c r="G237" s="163">
        <v>0</v>
      </c>
      <c r="H237" s="163">
        <v>0</v>
      </c>
      <c r="I237" s="163">
        <v>0</v>
      </c>
    </row>
    <row r="238" spans="1:9" s="120" customFormat="1" ht="19.5" customHeight="1">
      <c r="A238" s="175"/>
      <c r="B238" s="175"/>
      <c r="C238" s="373">
        <v>4430</v>
      </c>
      <c r="D238" s="199" t="s">
        <v>207</v>
      </c>
      <c r="E238" s="163">
        <f t="shared" si="9"/>
        <v>1250</v>
      </c>
      <c r="F238" s="163">
        <v>1250</v>
      </c>
      <c r="G238" s="163">
        <v>0</v>
      </c>
      <c r="H238" s="163">
        <v>0</v>
      </c>
      <c r="I238" s="163">
        <v>0</v>
      </c>
    </row>
    <row r="239" spans="1:9" s="120" customFormat="1" ht="30" customHeight="1">
      <c r="A239" s="175"/>
      <c r="B239" s="175"/>
      <c r="C239" s="373">
        <v>4440</v>
      </c>
      <c r="D239" s="374" t="s">
        <v>262</v>
      </c>
      <c r="E239" s="163">
        <f t="shared" si="9"/>
        <v>93650</v>
      </c>
      <c r="F239" s="163">
        <v>93650</v>
      </c>
      <c r="G239" s="163">
        <v>0</v>
      </c>
      <c r="H239" s="163">
        <v>0</v>
      </c>
      <c r="I239" s="163">
        <v>0</v>
      </c>
    </row>
    <row r="240" spans="1:9" s="120" customFormat="1" ht="30.75" customHeight="1">
      <c r="A240" s="175"/>
      <c r="B240" s="175"/>
      <c r="C240" s="373">
        <v>4700</v>
      </c>
      <c r="D240" s="374" t="s">
        <v>172</v>
      </c>
      <c r="E240" s="163">
        <f t="shared" si="9"/>
        <v>1000</v>
      </c>
      <c r="F240" s="163">
        <v>1000</v>
      </c>
      <c r="G240" s="163">
        <v>0</v>
      </c>
      <c r="H240" s="163">
        <v>0</v>
      </c>
      <c r="I240" s="163">
        <v>0</v>
      </c>
    </row>
    <row r="241" spans="1:9" s="120" customFormat="1" ht="19.5" customHeight="1">
      <c r="A241" s="175"/>
      <c r="B241" s="592">
        <v>80110</v>
      </c>
      <c r="C241" s="593"/>
      <c r="D241" s="585" t="s">
        <v>396</v>
      </c>
      <c r="E241" s="574">
        <f>SUM(F241:I241)</f>
        <v>176000</v>
      </c>
      <c r="F241" s="574">
        <f>SUM(F242:F260)</f>
        <v>176000</v>
      </c>
      <c r="G241" s="574">
        <f>SUM(G242:G260)</f>
        <v>0</v>
      </c>
      <c r="H241" s="574">
        <f>SUM(H242:H260)</f>
        <v>0</v>
      </c>
      <c r="I241" s="574">
        <f>SUM(I242:I260)</f>
        <v>0</v>
      </c>
    </row>
    <row r="242" spans="1:9" s="120" customFormat="1" ht="21.75" customHeight="1">
      <c r="A242" s="175"/>
      <c r="B242" s="11"/>
      <c r="C242" s="409">
        <v>3020</v>
      </c>
      <c r="D242" s="410" t="s">
        <v>309</v>
      </c>
      <c r="E242" s="163">
        <f aca="true" t="shared" si="10" ref="E242:E260">F242+G242+H242+I242</f>
        <v>700</v>
      </c>
      <c r="F242" s="163">
        <v>700</v>
      </c>
      <c r="G242" s="163">
        <v>0</v>
      </c>
      <c r="H242" s="163">
        <v>0</v>
      </c>
      <c r="I242" s="163">
        <v>0</v>
      </c>
    </row>
    <row r="243" spans="1:9" s="120" customFormat="1" ht="19.5" customHeight="1">
      <c r="A243" s="175"/>
      <c r="B243" s="11"/>
      <c r="C243" s="409">
        <v>4010</v>
      </c>
      <c r="D243" s="387" t="s">
        <v>212</v>
      </c>
      <c r="E243" s="163">
        <f t="shared" si="10"/>
        <v>116000</v>
      </c>
      <c r="F243" s="163">
        <v>116000</v>
      </c>
      <c r="G243" s="163">
        <v>0</v>
      </c>
      <c r="H243" s="163">
        <v>0</v>
      </c>
      <c r="I243" s="163">
        <v>0</v>
      </c>
    </row>
    <row r="244" spans="1:9" s="120" customFormat="1" ht="19.5" customHeight="1">
      <c r="A244" s="175"/>
      <c r="B244" s="11"/>
      <c r="C244" s="386" t="s">
        <v>250</v>
      </c>
      <c r="D244" s="387" t="s">
        <v>53</v>
      </c>
      <c r="E244" s="163">
        <f t="shared" si="10"/>
        <v>8800</v>
      </c>
      <c r="F244" s="163">
        <v>8800</v>
      </c>
      <c r="G244" s="163">
        <v>0</v>
      </c>
      <c r="H244" s="163">
        <v>0</v>
      </c>
      <c r="I244" s="163">
        <v>0</v>
      </c>
    </row>
    <row r="245" spans="1:9" s="120" customFormat="1" ht="19.5" customHeight="1">
      <c r="A245" s="175"/>
      <c r="B245" s="11"/>
      <c r="C245" s="386" t="s">
        <v>251</v>
      </c>
      <c r="D245" s="387" t="s">
        <v>252</v>
      </c>
      <c r="E245" s="163">
        <f t="shared" si="10"/>
        <v>18300</v>
      </c>
      <c r="F245" s="163">
        <v>18300</v>
      </c>
      <c r="G245" s="163">
        <v>0</v>
      </c>
      <c r="H245" s="161">
        <v>0</v>
      </c>
      <c r="I245" s="161">
        <v>0</v>
      </c>
    </row>
    <row r="246" spans="1:9" s="120" customFormat="1" ht="19.5" customHeight="1">
      <c r="A246" s="175"/>
      <c r="B246" s="11"/>
      <c r="C246" s="386" t="s">
        <v>253</v>
      </c>
      <c r="D246" s="387" t="s">
        <v>12</v>
      </c>
      <c r="E246" s="163">
        <f t="shared" si="10"/>
        <v>3000</v>
      </c>
      <c r="F246" s="163">
        <v>3000</v>
      </c>
      <c r="G246" s="163">
        <v>0</v>
      </c>
      <c r="H246" s="163">
        <v>0</v>
      </c>
      <c r="I246" s="163">
        <v>0</v>
      </c>
    </row>
    <row r="247" spans="1:9" s="120" customFormat="1" ht="19.5" customHeight="1">
      <c r="A247" s="175"/>
      <c r="B247" s="11"/>
      <c r="C247" s="386" t="s">
        <v>310</v>
      </c>
      <c r="D247" s="387" t="s">
        <v>311</v>
      </c>
      <c r="E247" s="163">
        <f t="shared" si="10"/>
        <v>600</v>
      </c>
      <c r="F247" s="163">
        <v>600</v>
      </c>
      <c r="G247" s="163">
        <v>0</v>
      </c>
      <c r="H247" s="163">
        <v>0</v>
      </c>
      <c r="I247" s="163">
        <v>0</v>
      </c>
    </row>
    <row r="248" spans="1:9" s="120" customFormat="1" ht="19.5" customHeight="1">
      <c r="A248" s="175"/>
      <c r="B248" s="11"/>
      <c r="C248" s="386" t="s">
        <v>254</v>
      </c>
      <c r="D248" s="387" t="s">
        <v>218</v>
      </c>
      <c r="E248" s="163">
        <f t="shared" si="10"/>
        <v>4100</v>
      </c>
      <c r="F248" s="163">
        <v>4100</v>
      </c>
      <c r="G248" s="163">
        <v>0</v>
      </c>
      <c r="H248" s="163">
        <v>0</v>
      </c>
      <c r="I248" s="163">
        <v>0</v>
      </c>
    </row>
    <row r="249" spans="1:9" s="120" customFormat="1" ht="25.5">
      <c r="A249" s="175"/>
      <c r="B249" s="11"/>
      <c r="C249" s="386" t="s">
        <v>327</v>
      </c>
      <c r="D249" s="387" t="s">
        <v>42</v>
      </c>
      <c r="E249" s="163">
        <f t="shared" si="10"/>
        <v>800</v>
      </c>
      <c r="F249" s="163">
        <v>800</v>
      </c>
      <c r="G249" s="163">
        <v>0</v>
      </c>
      <c r="H249" s="163">
        <v>0</v>
      </c>
      <c r="I249" s="163">
        <v>0</v>
      </c>
    </row>
    <row r="250" spans="1:9" s="120" customFormat="1" ht="19.5" customHeight="1">
      <c r="A250" s="175"/>
      <c r="B250" s="11"/>
      <c r="C250" s="386" t="s">
        <v>255</v>
      </c>
      <c r="D250" s="387" t="s">
        <v>213</v>
      </c>
      <c r="E250" s="163">
        <f t="shared" si="10"/>
        <v>11800</v>
      </c>
      <c r="F250" s="163">
        <v>11800</v>
      </c>
      <c r="G250" s="163">
        <v>0</v>
      </c>
      <c r="H250" s="163">
        <v>0</v>
      </c>
      <c r="I250" s="163">
        <v>0</v>
      </c>
    </row>
    <row r="251" spans="1:9" s="120" customFormat="1" ht="19.5" customHeight="1">
      <c r="A251" s="175"/>
      <c r="B251" s="11"/>
      <c r="C251" s="386" t="s">
        <v>256</v>
      </c>
      <c r="D251" s="387" t="s">
        <v>219</v>
      </c>
      <c r="E251" s="163">
        <f t="shared" si="10"/>
        <v>1300</v>
      </c>
      <c r="F251" s="163">
        <v>1300</v>
      </c>
      <c r="G251" s="163">
        <v>0</v>
      </c>
      <c r="H251" s="163">
        <v>0</v>
      </c>
      <c r="I251" s="163">
        <v>0</v>
      </c>
    </row>
    <row r="252" spans="1:9" s="120" customFormat="1" ht="19.5" customHeight="1">
      <c r="A252" s="175"/>
      <c r="B252" s="11"/>
      <c r="C252" s="386" t="s">
        <v>257</v>
      </c>
      <c r="D252" s="387" t="s">
        <v>214</v>
      </c>
      <c r="E252" s="163">
        <f t="shared" si="10"/>
        <v>200</v>
      </c>
      <c r="F252" s="163">
        <v>200</v>
      </c>
      <c r="G252" s="163">
        <v>0</v>
      </c>
      <c r="H252" s="163">
        <v>0</v>
      </c>
      <c r="I252" s="163">
        <v>0</v>
      </c>
    </row>
    <row r="253" spans="1:9" s="120" customFormat="1" ht="19.5" customHeight="1">
      <c r="A253" s="175"/>
      <c r="B253" s="11"/>
      <c r="C253" s="386" t="s">
        <v>234</v>
      </c>
      <c r="D253" s="387" t="s">
        <v>206</v>
      </c>
      <c r="E253" s="163">
        <f t="shared" si="10"/>
        <v>2000</v>
      </c>
      <c r="F253" s="163">
        <v>2000</v>
      </c>
      <c r="G253" s="163">
        <v>0</v>
      </c>
      <c r="H253" s="163">
        <v>0</v>
      </c>
      <c r="I253" s="163">
        <v>0</v>
      </c>
    </row>
    <row r="254" spans="1:9" s="120" customFormat="1" ht="19.5" customHeight="1">
      <c r="A254" s="175"/>
      <c r="B254" s="11"/>
      <c r="C254" s="386" t="s">
        <v>258</v>
      </c>
      <c r="D254" s="387" t="s">
        <v>312</v>
      </c>
      <c r="E254" s="163">
        <f t="shared" si="10"/>
        <v>100</v>
      </c>
      <c r="F254" s="163">
        <v>100</v>
      </c>
      <c r="G254" s="163">
        <v>0</v>
      </c>
      <c r="H254" s="163">
        <v>0</v>
      </c>
      <c r="I254" s="163">
        <v>0</v>
      </c>
    </row>
    <row r="255" spans="1:9" s="120" customFormat="1" ht="45" customHeight="1">
      <c r="A255" s="175"/>
      <c r="B255" s="11"/>
      <c r="C255" s="386" t="s">
        <v>169</v>
      </c>
      <c r="D255" s="291" t="s">
        <v>511</v>
      </c>
      <c r="E255" s="163">
        <f t="shared" si="10"/>
        <v>100</v>
      </c>
      <c r="F255" s="163">
        <v>100</v>
      </c>
      <c r="G255" s="163">
        <v>0</v>
      </c>
      <c r="H255" s="163">
        <v>0</v>
      </c>
      <c r="I255" s="163">
        <v>0</v>
      </c>
    </row>
    <row r="256" spans="1:9" s="120" customFormat="1" ht="45.75" customHeight="1">
      <c r="A256" s="175"/>
      <c r="B256" s="11"/>
      <c r="C256" s="386" t="s">
        <v>170</v>
      </c>
      <c r="D256" s="291" t="s">
        <v>512</v>
      </c>
      <c r="E256" s="163">
        <f t="shared" si="10"/>
        <v>500</v>
      </c>
      <c r="F256" s="163">
        <v>500</v>
      </c>
      <c r="G256" s="163">
        <v>0</v>
      </c>
      <c r="H256" s="163">
        <v>0</v>
      </c>
      <c r="I256" s="163">
        <v>0</v>
      </c>
    </row>
    <row r="257" spans="1:9" s="120" customFormat="1" ht="19.5" customHeight="1">
      <c r="A257" s="175"/>
      <c r="B257" s="11"/>
      <c r="C257" s="386" t="s">
        <v>259</v>
      </c>
      <c r="D257" s="387" t="s">
        <v>215</v>
      </c>
      <c r="E257" s="163">
        <f t="shared" si="10"/>
        <v>500</v>
      </c>
      <c r="F257" s="163">
        <v>500</v>
      </c>
      <c r="G257" s="163">
        <v>0</v>
      </c>
      <c r="H257" s="163">
        <v>0</v>
      </c>
      <c r="I257" s="163">
        <v>0</v>
      </c>
    </row>
    <row r="258" spans="1:9" s="120" customFormat="1" ht="19.5" customHeight="1">
      <c r="A258" s="175"/>
      <c r="B258" s="11"/>
      <c r="C258" s="386" t="s">
        <v>260</v>
      </c>
      <c r="D258" s="387" t="s">
        <v>207</v>
      </c>
      <c r="E258" s="163">
        <f t="shared" si="10"/>
        <v>300</v>
      </c>
      <c r="F258" s="163">
        <v>300</v>
      </c>
      <c r="G258" s="163">
        <v>0</v>
      </c>
      <c r="H258" s="163">
        <v>0</v>
      </c>
      <c r="I258" s="163">
        <v>0</v>
      </c>
    </row>
    <row r="259" spans="1:9" s="120" customFormat="1" ht="25.5">
      <c r="A259" s="175"/>
      <c r="B259" s="11"/>
      <c r="C259" s="386" t="s">
        <v>261</v>
      </c>
      <c r="D259" s="387" t="s">
        <v>262</v>
      </c>
      <c r="E259" s="163">
        <f t="shared" si="10"/>
        <v>6600</v>
      </c>
      <c r="F259" s="163">
        <v>6600</v>
      </c>
      <c r="G259" s="163">
        <v>0</v>
      </c>
      <c r="H259" s="163">
        <v>0</v>
      </c>
      <c r="I259" s="163">
        <v>0</v>
      </c>
    </row>
    <row r="260" spans="1:9" s="120" customFormat="1" ht="25.5">
      <c r="A260" s="175"/>
      <c r="B260" s="11"/>
      <c r="C260" s="386" t="s">
        <v>171</v>
      </c>
      <c r="D260" s="387" t="s">
        <v>172</v>
      </c>
      <c r="E260" s="163">
        <f t="shared" si="10"/>
        <v>300</v>
      </c>
      <c r="F260" s="163">
        <v>300</v>
      </c>
      <c r="G260" s="163">
        <v>0</v>
      </c>
      <c r="H260" s="163">
        <v>0</v>
      </c>
      <c r="I260" s="163">
        <v>0</v>
      </c>
    </row>
    <row r="261" spans="1:9" s="120" customFormat="1" ht="19.5" customHeight="1">
      <c r="A261" s="175"/>
      <c r="B261" s="571" t="s">
        <v>43</v>
      </c>
      <c r="C261" s="594"/>
      <c r="D261" s="595" t="s">
        <v>44</v>
      </c>
      <c r="E261" s="574">
        <f>SUM(F261:I261)</f>
        <v>1868770</v>
      </c>
      <c r="F261" s="574">
        <f>SUM(F262:F279)</f>
        <v>1868770</v>
      </c>
      <c r="G261" s="574">
        <f>SUM(G262:G279)</f>
        <v>0</v>
      </c>
      <c r="H261" s="574">
        <f>SUM(H262:H279)</f>
        <v>0</v>
      </c>
      <c r="I261" s="574">
        <f>SUM(I262:I279)</f>
        <v>0</v>
      </c>
    </row>
    <row r="262" spans="1:9" s="120" customFormat="1" ht="21.75" customHeight="1">
      <c r="A262" s="175"/>
      <c r="B262" s="175"/>
      <c r="C262" s="373">
        <v>3020</v>
      </c>
      <c r="D262" s="374" t="s">
        <v>309</v>
      </c>
      <c r="E262" s="163">
        <f aca="true" t="shared" si="11" ref="E262:E280">F262+G262+H262+I262</f>
        <v>3220</v>
      </c>
      <c r="F262" s="163">
        <v>3220</v>
      </c>
      <c r="G262" s="163">
        <v>0</v>
      </c>
      <c r="H262" s="163">
        <v>0</v>
      </c>
      <c r="I262" s="163">
        <v>0</v>
      </c>
    </row>
    <row r="263" spans="1:9" s="120" customFormat="1" ht="21.75" customHeight="1">
      <c r="A263" s="175"/>
      <c r="B263" s="175"/>
      <c r="C263" s="373">
        <v>4010</v>
      </c>
      <c r="D263" s="374" t="s">
        <v>212</v>
      </c>
      <c r="E263" s="163">
        <f t="shared" si="11"/>
        <v>1343000</v>
      </c>
      <c r="F263" s="163">
        <v>1343000</v>
      </c>
      <c r="G263" s="163">
        <v>0</v>
      </c>
      <c r="H263" s="163">
        <v>0</v>
      </c>
      <c r="I263" s="163">
        <v>0</v>
      </c>
    </row>
    <row r="264" spans="1:9" s="120" customFormat="1" ht="21.75" customHeight="1">
      <c r="A264" s="175"/>
      <c r="B264" s="175"/>
      <c r="C264" s="373">
        <v>4040</v>
      </c>
      <c r="D264" s="374" t="s">
        <v>53</v>
      </c>
      <c r="E264" s="163">
        <f t="shared" si="11"/>
        <v>113500</v>
      </c>
      <c r="F264" s="163">
        <v>113500</v>
      </c>
      <c r="G264" s="163">
        <v>0</v>
      </c>
      <c r="H264" s="163">
        <v>0</v>
      </c>
      <c r="I264" s="163">
        <v>0</v>
      </c>
    </row>
    <row r="265" spans="1:9" s="120" customFormat="1" ht="21.75" customHeight="1">
      <c r="A265" s="175"/>
      <c r="B265" s="175"/>
      <c r="C265" s="373">
        <v>4110</v>
      </c>
      <c r="D265" s="374" t="s">
        <v>252</v>
      </c>
      <c r="E265" s="163">
        <f t="shared" si="11"/>
        <v>227000</v>
      </c>
      <c r="F265" s="163">
        <v>227000</v>
      </c>
      <c r="G265" s="163">
        <v>0</v>
      </c>
      <c r="H265" s="161">
        <v>0</v>
      </c>
      <c r="I265" s="161">
        <v>0</v>
      </c>
    </row>
    <row r="266" spans="1:9" s="120" customFormat="1" ht="21.75" customHeight="1">
      <c r="A266" s="175"/>
      <c r="B266" s="175"/>
      <c r="C266" s="373">
        <v>4120</v>
      </c>
      <c r="D266" s="374" t="s">
        <v>12</v>
      </c>
      <c r="E266" s="163">
        <f t="shared" si="11"/>
        <v>35000</v>
      </c>
      <c r="F266" s="163">
        <v>35000</v>
      </c>
      <c r="G266" s="163">
        <v>0</v>
      </c>
      <c r="H266" s="163">
        <v>0</v>
      </c>
      <c r="I266" s="163">
        <v>0</v>
      </c>
    </row>
    <row r="267" spans="1:9" s="120" customFormat="1" ht="21.75" customHeight="1">
      <c r="A267" s="175"/>
      <c r="B267" s="175"/>
      <c r="C267" s="373">
        <v>4210</v>
      </c>
      <c r="D267" s="374" t="s">
        <v>218</v>
      </c>
      <c r="E267" s="163">
        <f t="shared" si="11"/>
        <v>14000</v>
      </c>
      <c r="F267" s="163">
        <v>14000</v>
      </c>
      <c r="G267" s="163">
        <v>0</v>
      </c>
      <c r="H267" s="163">
        <v>0</v>
      </c>
      <c r="I267" s="163">
        <v>0</v>
      </c>
    </row>
    <row r="268" spans="1:9" s="120" customFormat="1" ht="21.75" customHeight="1">
      <c r="A268" s="175"/>
      <c r="B268" s="175"/>
      <c r="C268" s="373">
        <v>4240</v>
      </c>
      <c r="D268" s="374" t="s">
        <v>42</v>
      </c>
      <c r="E268" s="163">
        <f t="shared" si="11"/>
        <v>3000</v>
      </c>
      <c r="F268" s="163">
        <v>3000</v>
      </c>
      <c r="G268" s="163">
        <v>0</v>
      </c>
      <c r="H268" s="163">
        <v>0</v>
      </c>
      <c r="I268" s="163">
        <v>0</v>
      </c>
    </row>
    <row r="269" spans="1:9" s="120" customFormat="1" ht="21.75" customHeight="1">
      <c r="A269" s="175"/>
      <c r="B269" s="175"/>
      <c r="C269" s="373">
        <v>4260</v>
      </c>
      <c r="D269" s="374" t="s">
        <v>213</v>
      </c>
      <c r="E269" s="163">
        <f t="shared" si="11"/>
        <v>37440</v>
      </c>
      <c r="F269" s="163">
        <v>37440</v>
      </c>
      <c r="G269" s="163">
        <v>0</v>
      </c>
      <c r="H269" s="163">
        <v>0</v>
      </c>
      <c r="I269" s="163">
        <v>0</v>
      </c>
    </row>
    <row r="270" spans="1:9" s="120" customFormat="1" ht="21.75" customHeight="1">
      <c r="A270" s="175"/>
      <c r="B270" s="175"/>
      <c r="C270" s="373">
        <v>4270</v>
      </c>
      <c r="D270" s="374" t="s">
        <v>214</v>
      </c>
      <c r="E270" s="163">
        <f t="shared" si="11"/>
        <v>4000</v>
      </c>
      <c r="F270" s="163">
        <v>4000</v>
      </c>
      <c r="G270" s="163">
        <v>0</v>
      </c>
      <c r="H270" s="163">
        <v>0</v>
      </c>
      <c r="I270" s="163">
        <v>0</v>
      </c>
    </row>
    <row r="271" spans="1:9" s="120" customFormat="1" ht="21.75" customHeight="1">
      <c r="A271" s="175"/>
      <c r="B271" s="175"/>
      <c r="C271" s="373">
        <v>4280</v>
      </c>
      <c r="D271" s="199" t="s">
        <v>214</v>
      </c>
      <c r="E271" s="163">
        <f t="shared" si="11"/>
        <v>1000</v>
      </c>
      <c r="F271" s="163">
        <v>1000</v>
      </c>
      <c r="G271" s="163">
        <v>0</v>
      </c>
      <c r="H271" s="163">
        <v>0</v>
      </c>
      <c r="I271" s="163">
        <v>0</v>
      </c>
    </row>
    <row r="272" spans="1:9" s="120" customFormat="1" ht="19.5" customHeight="1">
      <c r="A272" s="175"/>
      <c r="B272" s="175"/>
      <c r="C272" s="373">
        <v>4300</v>
      </c>
      <c r="D272" s="374" t="s">
        <v>206</v>
      </c>
      <c r="E272" s="163">
        <f t="shared" si="11"/>
        <v>8160</v>
      </c>
      <c r="F272" s="163">
        <v>8160</v>
      </c>
      <c r="G272" s="163">
        <v>0</v>
      </c>
      <c r="H272" s="163">
        <v>0</v>
      </c>
      <c r="I272" s="163">
        <v>0</v>
      </c>
    </row>
    <row r="273" spans="1:9" s="120" customFormat="1" ht="21.75" customHeight="1">
      <c r="A273" s="175"/>
      <c r="B273" s="175"/>
      <c r="C273" s="373">
        <v>4350</v>
      </c>
      <c r="D273" s="374" t="s">
        <v>312</v>
      </c>
      <c r="E273" s="163">
        <f t="shared" si="11"/>
        <v>350</v>
      </c>
      <c r="F273" s="163">
        <v>350</v>
      </c>
      <c r="G273" s="163">
        <v>0</v>
      </c>
      <c r="H273" s="163">
        <v>0</v>
      </c>
      <c r="I273" s="163">
        <v>0</v>
      </c>
    </row>
    <row r="274" spans="1:9" s="120" customFormat="1" ht="52.5" customHeight="1">
      <c r="A274" s="175"/>
      <c r="B274" s="175"/>
      <c r="C274" s="373">
        <v>4370</v>
      </c>
      <c r="D274" s="291" t="s">
        <v>512</v>
      </c>
      <c r="E274" s="163">
        <f t="shared" si="11"/>
        <v>1900</v>
      </c>
      <c r="F274" s="163">
        <v>1900</v>
      </c>
      <c r="G274" s="163">
        <v>0</v>
      </c>
      <c r="H274" s="163">
        <v>0</v>
      </c>
      <c r="I274" s="163">
        <v>0</v>
      </c>
    </row>
    <row r="275" spans="1:9" s="120" customFormat="1" ht="21.75" customHeight="1">
      <c r="A275" s="175"/>
      <c r="B275" s="175"/>
      <c r="C275" s="373">
        <v>4410</v>
      </c>
      <c r="D275" s="374" t="s">
        <v>215</v>
      </c>
      <c r="E275" s="163">
        <f t="shared" si="11"/>
        <v>1200</v>
      </c>
      <c r="F275" s="163">
        <v>1200</v>
      </c>
      <c r="G275" s="163">
        <v>0</v>
      </c>
      <c r="H275" s="163">
        <v>0</v>
      </c>
      <c r="I275" s="163">
        <v>0</v>
      </c>
    </row>
    <row r="276" spans="1:9" s="120" customFormat="1" ht="21.75" customHeight="1">
      <c r="A276" s="175"/>
      <c r="B276" s="175"/>
      <c r="C276" s="373">
        <v>4430</v>
      </c>
      <c r="D276" s="199" t="s">
        <v>207</v>
      </c>
      <c r="E276" s="163">
        <f t="shared" si="11"/>
        <v>1000</v>
      </c>
      <c r="F276" s="163">
        <v>1000</v>
      </c>
      <c r="G276" s="163">
        <v>0</v>
      </c>
      <c r="H276" s="163">
        <v>0</v>
      </c>
      <c r="I276" s="163">
        <v>0</v>
      </c>
    </row>
    <row r="277" spans="1:9" s="120" customFormat="1" ht="21.75" customHeight="1">
      <c r="A277" s="175"/>
      <c r="B277" s="175"/>
      <c r="C277" s="373">
        <v>4440</v>
      </c>
      <c r="D277" s="374" t="s">
        <v>262</v>
      </c>
      <c r="E277" s="163">
        <f t="shared" si="11"/>
        <v>66000</v>
      </c>
      <c r="F277" s="163">
        <v>66000</v>
      </c>
      <c r="G277" s="163">
        <v>0</v>
      </c>
      <c r="H277" s="163">
        <v>0</v>
      </c>
      <c r="I277" s="163">
        <v>0</v>
      </c>
    </row>
    <row r="278" spans="1:9" s="120" customFormat="1" ht="42" customHeight="1">
      <c r="A278" s="175"/>
      <c r="B278" s="175"/>
      <c r="C278" s="373">
        <v>4700</v>
      </c>
      <c r="D278" s="374" t="s">
        <v>172</v>
      </c>
      <c r="E278" s="163">
        <f t="shared" si="11"/>
        <v>3000</v>
      </c>
      <c r="F278" s="163">
        <v>3000</v>
      </c>
      <c r="G278" s="163">
        <v>0</v>
      </c>
      <c r="H278" s="163">
        <v>0</v>
      </c>
      <c r="I278" s="163">
        <v>0</v>
      </c>
    </row>
    <row r="279" spans="1:9" s="120" customFormat="1" ht="23.25" customHeight="1">
      <c r="A279" s="175"/>
      <c r="B279" s="175"/>
      <c r="C279" s="373">
        <v>6050</v>
      </c>
      <c r="D279" s="387" t="s">
        <v>61</v>
      </c>
      <c r="E279" s="163">
        <f t="shared" si="11"/>
        <v>6000</v>
      </c>
      <c r="F279" s="163">
        <v>6000</v>
      </c>
      <c r="G279" s="163">
        <v>0</v>
      </c>
      <c r="H279" s="163">
        <v>0</v>
      </c>
      <c r="I279" s="163">
        <v>0</v>
      </c>
    </row>
    <row r="280" spans="1:9" s="120" customFormat="1" ht="45.75" customHeight="1">
      <c r="A280" s="175"/>
      <c r="B280" s="175"/>
      <c r="C280" s="373" t="s">
        <v>225</v>
      </c>
      <c r="D280" s="387" t="s">
        <v>669</v>
      </c>
      <c r="E280" s="163">
        <f t="shared" si="11"/>
        <v>6000</v>
      </c>
      <c r="F280" s="163">
        <v>6000</v>
      </c>
      <c r="G280" s="163">
        <v>0</v>
      </c>
      <c r="H280" s="163">
        <v>0</v>
      </c>
      <c r="I280" s="163">
        <v>0</v>
      </c>
    </row>
    <row r="281" spans="1:9" s="120" customFormat="1" ht="19.5" customHeight="1">
      <c r="A281" s="175"/>
      <c r="B281" s="571" t="s">
        <v>45</v>
      </c>
      <c r="C281" s="575"/>
      <c r="D281" s="578" t="s">
        <v>46</v>
      </c>
      <c r="E281" s="574">
        <f>SUM(E294:E315)+E282</f>
        <v>12950740</v>
      </c>
      <c r="F281" s="574">
        <f>SUM(F294:F315)+F282</f>
        <v>12950740</v>
      </c>
      <c r="G281" s="574">
        <f>SUM(G294:G315)+G282</f>
        <v>0</v>
      </c>
      <c r="H281" s="574">
        <f>SUM(H294:H315)+H282</f>
        <v>0</v>
      </c>
      <c r="I281" s="574">
        <f>SUM(I294:I315)+I282</f>
        <v>0</v>
      </c>
    </row>
    <row r="282" spans="1:9" s="120" customFormat="1" ht="30.75" customHeight="1">
      <c r="A282" s="175"/>
      <c r="B282" s="175"/>
      <c r="C282" s="35" t="s">
        <v>47</v>
      </c>
      <c r="D282" s="36" t="s">
        <v>48</v>
      </c>
      <c r="E282" s="163">
        <f>SUM(E283:E293)</f>
        <v>1810000</v>
      </c>
      <c r="F282" s="163">
        <f>SUM(F283:F293)</f>
        <v>1810000</v>
      </c>
      <c r="G282" s="163">
        <f>SUM(G283:G293)</f>
        <v>0</v>
      </c>
      <c r="H282" s="163">
        <f>SUM(H283:H293)</f>
        <v>0</v>
      </c>
      <c r="I282" s="163">
        <f>SUM(I283:I293)</f>
        <v>0</v>
      </c>
    </row>
    <row r="283" spans="1:9" s="120" customFormat="1" ht="51" customHeight="1">
      <c r="A283" s="175"/>
      <c r="B283" s="175"/>
      <c r="C283" s="379" t="s">
        <v>225</v>
      </c>
      <c r="D283" s="355" t="s">
        <v>557</v>
      </c>
      <c r="E283" s="163">
        <f>SUM(F283:I283)</f>
        <v>245000</v>
      </c>
      <c r="F283" s="380">
        <v>245000</v>
      </c>
      <c r="G283" s="163">
        <v>0</v>
      </c>
      <c r="H283" s="163">
        <v>0</v>
      </c>
      <c r="I283" s="163">
        <v>0</v>
      </c>
    </row>
    <row r="284" spans="1:9" s="120" customFormat="1" ht="45.75" customHeight="1">
      <c r="A284" s="175"/>
      <c r="B284" s="175"/>
      <c r="C284" s="408"/>
      <c r="D284" s="355" t="s">
        <v>654</v>
      </c>
      <c r="E284" s="163">
        <f aca="true" t="shared" si="12" ref="E284:E293">SUM(F284:I284)</f>
        <v>660000</v>
      </c>
      <c r="F284" s="380">
        <v>660000</v>
      </c>
      <c r="G284" s="163">
        <v>0</v>
      </c>
      <c r="H284" s="163">
        <v>0</v>
      </c>
      <c r="I284" s="163">
        <v>0</v>
      </c>
    </row>
    <row r="285" spans="1:9" s="120" customFormat="1" ht="56.25" customHeight="1">
      <c r="A285" s="175"/>
      <c r="B285" s="175"/>
      <c r="C285" s="408"/>
      <c r="D285" s="355" t="s">
        <v>655</v>
      </c>
      <c r="E285" s="163">
        <f t="shared" si="12"/>
        <v>125000</v>
      </c>
      <c r="F285" s="380">
        <v>125000</v>
      </c>
      <c r="G285" s="163">
        <v>0</v>
      </c>
      <c r="H285" s="163">
        <v>0</v>
      </c>
      <c r="I285" s="163">
        <v>0</v>
      </c>
    </row>
    <row r="286" spans="1:9" s="120" customFormat="1" ht="48" customHeight="1">
      <c r="A286" s="175"/>
      <c r="B286" s="175"/>
      <c r="C286" s="408"/>
      <c r="D286" s="355" t="s">
        <v>560</v>
      </c>
      <c r="E286" s="163">
        <f t="shared" si="12"/>
        <v>72000</v>
      </c>
      <c r="F286" s="380">
        <v>72000</v>
      </c>
      <c r="G286" s="163">
        <v>0</v>
      </c>
      <c r="H286" s="163">
        <v>0</v>
      </c>
      <c r="I286" s="163">
        <v>0</v>
      </c>
    </row>
    <row r="287" spans="1:9" s="120" customFormat="1" ht="51" customHeight="1">
      <c r="A287" s="175"/>
      <c r="B287" s="175"/>
      <c r="C287" s="408"/>
      <c r="D287" s="355" t="s">
        <v>656</v>
      </c>
      <c r="E287" s="163">
        <f t="shared" si="12"/>
        <v>125000</v>
      </c>
      <c r="F287" s="380">
        <v>125000</v>
      </c>
      <c r="G287" s="163">
        <v>0</v>
      </c>
      <c r="H287" s="163">
        <v>0</v>
      </c>
      <c r="I287" s="163">
        <v>0</v>
      </c>
    </row>
    <row r="288" spans="1:9" s="120" customFormat="1" ht="45" customHeight="1">
      <c r="A288" s="175"/>
      <c r="B288" s="175"/>
      <c r="C288" s="408"/>
      <c r="D288" s="355" t="s">
        <v>521</v>
      </c>
      <c r="E288" s="163">
        <f t="shared" si="12"/>
        <v>125000</v>
      </c>
      <c r="F288" s="380">
        <v>125000</v>
      </c>
      <c r="G288" s="163">
        <v>0</v>
      </c>
      <c r="H288" s="163">
        <v>0</v>
      </c>
      <c r="I288" s="163">
        <v>0</v>
      </c>
    </row>
    <row r="289" spans="1:9" s="120" customFormat="1" ht="45" customHeight="1">
      <c r="A289" s="175"/>
      <c r="B289" s="175"/>
      <c r="C289" s="408"/>
      <c r="D289" s="355" t="s">
        <v>657</v>
      </c>
      <c r="E289" s="163">
        <f t="shared" si="12"/>
        <v>42000</v>
      </c>
      <c r="F289" s="380">
        <v>42000</v>
      </c>
      <c r="G289" s="163">
        <v>0</v>
      </c>
      <c r="H289" s="163">
        <v>0</v>
      </c>
      <c r="I289" s="163">
        <v>0</v>
      </c>
    </row>
    <row r="290" spans="1:9" s="120" customFormat="1" ht="47.25" customHeight="1">
      <c r="A290" s="175"/>
      <c r="B290" s="175"/>
      <c r="C290" s="408"/>
      <c r="D290" s="355" t="s">
        <v>658</v>
      </c>
      <c r="E290" s="163">
        <f t="shared" si="12"/>
        <v>30000</v>
      </c>
      <c r="F290" s="380">
        <v>30000</v>
      </c>
      <c r="G290" s="163">
        <v>0</v>
      </c>
      <c r="H290" s="163">
        <v>0</v>
      </c>
      <c r="I290" s="163">
        <v>0</v>
      </c>
    </row>
    <row r="291" spans="1:9" s="120" customFormat="1" ht="48" customHeight="1">
      <c r="A291" s="175"/>
      <c r="B291" s="175"/>
      <c r="C291" s="408"/>
      <c r="D291" s="356" t="s">
        <v>522</v>
      </c>
      <c r="E291" s="163">
        <f t="shared" si="12"/>
        <v>30000</v>
      </c>
      <c r="F291" s="380">
        <v>30000</v>
      </c>
      <c r="G291" s="163">
        <v>0</v>
      </c>
      <c r="H291" s="163">
        <v>0</v>
      </c>
      <c r="I291" s="163">
        <v>0</v>
      </c>
    </row>
    <row r="292" spans="1:9" s="120" customFormat="1" ht="46.5" customHeight="1">
      <c r="A292" s="175"/>
      <c r="B292" s="175"/>
      <c r="C292" s="408"/>
      <c r="D292" s="355" t="s">
        <v>659</v>
      </c>
      <c r="E292" s="163">
        <f t="shared" si="12"/>
        <v>150000</v>
      </c>
      <c r="F292" s="380">
        <v>150000</v>
      </c>
      <c r="G292" s="163">
        <v>0</v>
      </c>
      <c r="H292" s="163">
        <v>0</v>
      </c>
      <c r="I292" s="163">
        <v>0</v>
      </c>
    </row>
    <row r="293" spans="1:9" s="120" customFormat="1" ht="48" customHeight="1">
      <c r="A293" s="175"/>
      <c r="B293" s="175"/>
      <c r="C293" s="408"/>
      <c r="D293" s="355" t="s">
        <v>564</v>
      </c>
      <c r="E293" s="163">
        <f t="shared" si="12"/>
        <v>206000</v>
      </c>
      <c r="F293" s="380">
        <v>206000</v>
      </c>
      <c r="G293" s="163">
        <v>0</v>
      </c>
      <c r="H293" s="163">
        <v>0</v>
      </c>
      <c r="I293" s="163">
        <v>0</v>
      </c>
    </row>
    <row r="294" spans="1:9" s="120" customFormat="1" ht="21.75" customHeight="1">
      <c r="A294" s="175"/>
      <c r="B294" s="175"/>
      <c r="C294" s="198" t="s">
        <v>248</v>
      </c>
      <c r="D294" s="199" t="s">
        <v>309</v>
      </c>
      <c r="E294" s="163">
        <f aca="true" t="shared" si="13" ref="E294:E315">F294+G294+H294+I294</f>
        <v>16200</v>
      </c>
      <c r="F294" s="163">
        <v>16200</v>
      </c>
      <c r="G294" s="163">
        <v>0</v>
      </c>
      <c r="H294" s="163">
        <v>0</v>
      </c>
      <c r="I294" s="163">
        <v>0</v>
      </c>
    </row>
    <row r="295" spans="1:9" s="120" customFormat="1" ht="21.75" customHeight="1">
      <c r="A295" s="175"/>
      <c r="B295" s="175"/>
      <c r="C295" s="373">
        <v>4010</v>
      </c>
      <c r="D295" s="374" t="s">
        <v>212</v>
      </c>
      <c r="E295" s="163">
        <f t="shared" si="13"/>
        <v>7673700</v>
      </c>
      <c r="F295" s="163">
        <v>7673700</v>
      </c>
      <c r="G295" s="163">
        <v>0</v>
      </c>
      <c r="H295" s="163">
        <v>0</v>
      </c>
      <c r="I295" s="163">
        <v>0</v>
      </c>
    </row>
    <row r="296" spans="1:9" s="120" customFormat="1" ht="21.75" customHeight="1">
      <c r="A296" s="175"/>
      <c r="B296" s="175"/>
      <c r="C296" s="373">
        <v>4040</v>
      </c>
      <c r="D296" s="374" t="s">
        <v>53</v>
      </c>
      <c r="E296" s="163">
        <f t="shared" si="13"/>
        <v>629700</v>
      </c>
      <c r="F296" s="163">
        <v>629700</v>
      </c>
      <c r="G296" s="163">
        <v>0</v>
      </c>
      <c r="H296" s="163">
        <v>0</v>
      </c>
      <c r="I296" s="163">
        <v>0</v>
      </c>
    </row>
    <row r="297" spans="1:9" s="120" customFormat="1" ht="21.75" customHeight="1">
      <c r="A297" s="175"/>
      <c r="B297" s="175"/>
      <c r="C297" s="373">
        <v>4110</v>
      </c>
      <c r="D297" s="374" t="s">
        <v>252</v>
      </c>
      <c r="E297" s="163">
        <f t="shared" si="13"/>
        <v>1241610</v>
      </c>
      <c r="F297" s="163">
        <v>1241610</v>
      </c>
      <c r="G297" s="163">
        <v>0</v>
      </c>
      <c r="H297" s="161">
        <v>0</v>
      </c>
      <c r="I297" s="161">
        <v>0</v>
      </c>
    </row>
    <row r="298" spans="1:9" s="120" customFormat="1" ht="21.75" customHeight="1">
      <c r="A298" s="175"/>
      <c r="B298" s="175"/>
      <c r="C298" s="373">
        <v>4120</v>
      </c>
      <c r="D298" s="374" t="s">
        <v>12</v>
      </c>
      <c r="E298" s="163">
        <f t="shared" si="13"/>
        <v>193190</v>
      </c>
      <c r="F298" s="163">
        <v>193190</v>
      </c>
      <c r="G298" s="163">
        <v>0</v>
      </c>
      <c r="H298" s="163">
        <v>0</v>
      </c>
      <c r="I298" s="163">
        <v>0</v>
      </c>
    </row>
    <row r="299" spans="1:9" s="120" customFormat="1" ht="25.5">
      <c r="A299" s="175"/>
      <c r="B299" s="175"/>
      <c r="C299" s="373">
        <v>4140</v>
      </c>
      <c r="D299" s="374" t="s">
        <v>136</v>
      </c>
      <c r="E299" s="163">
        <f t="shared" si="13"/>
        <v>15530</v>
      </c>
      <c r="F299" s="163">
        <v>15530</v>
      </c>
      <c r="G299" s="163">
        <v>0</v>
      </c>
      <c r="H299" s="163">
        <v>0</v>
      </c>
      <c r="I299" s="163">
        <v>0</v>
      </c>
    </row>
    <row r="300" spans="1:9" s="120" customFormat="1" ht="19.5" customHeight="1">
      <c r="A300" s="175"/>
      <c r="B300" s="175"/>
      <c r="C300" s="373">
        <v>4170</v>
      </c>
      <c r="D300" s="374" t="s">
        <v>175</v>
      </c>
      <c r="E300" s="163">
        <f t="shared" si="13"/>
        <v>8340</v>
      </c>
      <c r="F300" s="163">
        <v>8340</v>
      </c>
      <c r="G300" s="163">
        <v>0</v>
      </c>
      <c r="H300" s="163">
        <v>0</v>
      </c>
      <c r="I300" s="163">
        <v>0</v>
      </c>
    </row>
    <row r="301" spans="1:9" s="120" customFormat="1" ht="21.75" customHeight="1">
      <c r="A301" s="175"/>
      <c r="B301" s="175"/>
      <c r="C301" s="373">
        <v>4210</v>
      </c>
      <c r="D301" s="374" t="s">
        <v>218</v>
      </c>
      <c r="E301" s="163">
        <f t="shared" si="13"/>
        <v>173090</v>
      </c>
      <c r="F301" s="163">
        <v>173090</v>
      </c>
      <c r="G301" s="163">
        <v>0</v>
      </c>
      <c r="H301" s="163">
        <v>0</v>
      </c>
      <c r="I301" s="163">
        <v>0</v>
      </c>
    </row>
    <row r="302" spans="1:9" s="120" customFormat="1" ht="21.75" customHeight="1">
      <c r="A302" s="175"/>
      <c r="B302" s="175"/>
      <c r="C302" s="373">
        <v>4240</v>
      </c>
      <c r="D302" s="374" t="s">
        <v>42</v>
      </c>
      <c r="E302" s="163">
        <f t="shared" si="13"/>
        <v>57100</v>
      </c>
      <c r="F302" s="163">
        <v>57100</v>
      </c>
      <c r="G302" s="163">
        <v>0</v>
      </c>
      <c r="H302" s="163">
        <v>0</v>
      </c>
      <c r="I302" s="163">
        <v>0</v>
      </c>
    </row>
    <row r="303" spans="1:9" s="120" customFormat="1" ht="21.75" customHeight="1">
      <c r="A303" s="175"/>
      <c r="B303" s="175"/>
      <c r="C303" s="373">
        <v>4260</v>
      </c>
      <c r="D303" s="374" t="s">
        <v>213</v>
      </c>
      <c r="E303" s="163">
        <f t="shared" si="13"/>
        <v>502500</v>
      </c>
      <c r="F303" s="163">
        <v>502500</v>
      </c>
      <c r="G303" s="163">
        <v>0</v>
      </c>
      <c r="H303" s="163">
        <v>0</v>
      </c>
      <c r="I303" s="163">
        <v>0</v>
      </c>
    </row>
    <row r="304" spans="1:9" s="120" customFormat="1" ht="21.75" customHeight="1">
      <c r="A304" s="175"/>
      <c r="B304" s="175"/>
      <c r="C304" s="373">
        <v>4270</v>
      </c>
      <c r="D304" s="374" t="s">
        <v>219</v>
      </c>
      <c r="E304" s="163">
        <f t="shared" si="13"/>
        <v>44100</v>
      </c>
      <c r="F304" s="163">
        <v>44100</v>
      </c>
      <c r="G304" s="163">
        <v>0</v>
      </c>
      <c r="H304" s="163">
        <v>0</v>
      </c>
      <c r="I304" s="163">
        <v>0</v>
      </c>
    </row>
    <row r="305" spans="1:9" s="120" customFormat="1" ht="21.75" customHeight="1">
      <c r="A305" s="175"/>
      <c r="B305" s="175"/>
      <c r="C305" s="373">
        <v>4280</v>
      </c>
      <c r="D305" s="374" t="s">
        <v>214</v>
      </c>
      <c r="E305" s="163">
        <f t="shared" si="13"/>
        <v>8720</v>
      </c>
      <c r="F305" s="163">
        <v>8720</v>
      </c>
      <c r="G305" s="163">
        <v>0</v>
      </c>
      <c r="H305" s="163">
        <v>0</v>
      </c>
      <c r="I305" s="163">
        <v>0</v>
      </c>
    </row>
    <row r="306" spans="1:9" s="120" customFormat="1" ht="19.5" customHeight="1">
      <c r="A306" s="175"/>
      <c r="B306" s="175"/>
      <c r="C306" s="373">
        <v>4300</v>
      </c>
      <c r="D306" s="374" t="s">
        <v>206</v>
      </c>
      <c r="E306" s="163">
        <f t="shared" si="13"/>
        <v>99350</v>
      </c>
      <c r="F306" s="163">
        <v>99350</v>
      </c>
      <c r="G306" s="163">
        <v>0</v>
      </c>
      <c r="H306" s="163">
        <v>0</v>
      </c>
      <c r="I306" s="163">
        <v>0</v>
      </c>
    </row>
    <row r="307" spans="1:9" s="120" customFormat="1" ht="21.75" customHeight="1">
      <c r="A307" s="175"/>
      <c r="B307" s="175"/>
      <c r="C307" s="373">
        <v>4350</v>
      </c>
      <c r="D307" s="374" t="s">
        <v>312</v>
      </c>
      <c r="E307" s="163">
        <f t="shared" si="13"/>
        <v>1500</v>
      </c>
      <c r="F307" s="163">
        <v>1500</v>
      </c>
      <c r="G307" s="163">
        <v>0</v>
      </c>
      <c r="H307" s="163">
        <v>0</v>
      </c>
      <c r="I307" s="163">
        <v>0</v>
      </c>
    </row>
    <row r="308" spans="1:9" s="120" customFormat="1" ht="45" customHeight="1">
      <c r="A308" s="175"/>
      <c r="B308" s="175"/>
      <c r="C308" s="373">
        <v>4360</v>
      </c>
      <c r="D308" s="291" t="s">
        <v>511</v>
      </c>
      <c r="E308" s="163">
        <f t="shared" si="13"/>
        <v>200</v>
      </c>
      <c r="F308" s="163">
        <v>200</v>
      </c>
      <c r="G308" s="163">
        <v>0</v>
      </c>
      <c r="H308" s="163">
        <v>0</v>
      </c>
      <c r="I308" s="163">
        <v>0</v>
      </c>
    </row>
    <row r="309" spans="1:9" s="120" customFormat="1" ht="45.75" customHeight="1">
      <c r="A309" s="175"/>
      <c r="B309" s="175"/>
      <c r="C309" s="373">
        <v>4370</v>
      </c>
      <c r="D309" s="291" t="s">
        <v>512</v>
      </c>
      <c r="E309" s="163">
        <f t="shared" si="13"/>
        <v>11600</v>
      </c>
      <c r="F309" s="163">
        <v>11600</v>
      </c>
      <c r="G309" s="163">
        <v>0</v>
      </c>
      <c r="H309" s="163">
        <v>0</v>
      </c>
      <c r="I309" s="163">
        <v>0</v>
      </c>
    </row>
    <row r="310" spans="1:9" s="120" customFormat="1" ht="25.5">
      <c r="A310" s="175"/>
      <c r="B310" s="175"/>
      <c r="C310" s="373">
        <v>4390</v>
      </c>
      <c r="D310" s="374" t="s">
        <v>167</v>
      </c>
      <c r="E310" s="163">
        <f t="shared" si="13"/>
        <v>2000</v>
      </c>
      <c r="F310" s="163">
        <v>2000</v>
      </c>
      <c r="G310" s="163">
        <v>0</v>
      </c>
      <c r="H310" s="163">
        <v>0</v>
      </c>
      <c r="I310" s="163">
        <v>0</v>
      </c>
    </row>
    <row r="311" spans="1:9" s="120" customFormat="1" ht="19.5" customHeight="1">
      <c r="A311" s="175"/>
      <c r="B311" s="175"/>
      <c r="C311" s="373">
        <v>4410</v>
      </c>
      <c r="D311" s="374" t="s">
        <v>215</v>
      </c>
      <c r="E311" s="163">
        <f t="shared" si="13"/>
        <v>10300</v>
      </c>
      <c r="F311" s="163">
        <v>10300</v>
      </c>
      <c r="G311" s="163">
        <v>0</v>
      </c>
      <c r="H311" s="163">
        <v>0</v>
      </c>
      <c r="I311" s="163">
        <v>0</v>
      </c>
    </row>
    <row r="312" spans="1:9" s="120" customFormat="1" ht="19.5" customHeight="1">
      <c r="A312" s="175"/>
      <c r="B312" s="175"/>
      <c r="C312" s="373">
        <v>4420</v>
      </c>
      <c r="D312" s="199" t="s">
        <v>314</v>
      </c>
      <c r="E312" s="163">
        <f t="shared" si="13"/>
        <v>440</v>
      </c>
      <c r="F312" s="163">
        <v>440</v>
      </c>
      <c r="G312" s="163">
        <v>0</v>
      </c>
      <c r="H312" s="163">
        <v>0</v>
      </c>
      <c r="I312" s="163">
        <v>0</v>
      </c>
    </row>
    <row r="313" spans="1:9" s="120" customFormat="1" ht="19.5" customHeight="1">
      <c r="A313" s="175"/>
      <c r="B313" s="175"/>
      <c r="C313" s="373">
        <v>4430</v>
      </c>
      <c r="D313" s="374" t="s">
        <v>207</v>
      </c>
      <c r="E313" s="163">
        <f t="shared" si="13"/>
        <v>13440</v>
      </c>
      <c r="F313" s="163">
        <v>13440</v>
      </c>
      <c r="G313" s="163">
        <v>0</v>
      </c>
      <c r="H313" s="163">
        <v>0</v>
      </c>
      <c r="I313" s="163">
        <v>0</v>
      </c>
    </row>
    <row r="314" spans="1:9" s="120" customFormat="1" ht="25.5">
      <c r="A314" s="175"/>
      <c r="B314" s="175"/>
      <c r="C314" s="373">
        <v>4440</v>
      </c>
      <c r="D314" s="374" t="s">
        <v>262</v>
      </c>
      <c r="E314" s="163">
        <f t="shared" si="13"/>
        <v>427730</v>
      </c>
      <c r="F314" s="163">
        <v>427730</v>
      </c>
      <c r="G314" s="163">
        <v>0</v>
      </c>
      <c r="H314" s="163">
        <v>0</v>
      </c>
      <c r="I314" s="163">
        <v>0</v>
      </c>
    </row>
    <row r="315" spans="1:9" s="120" customFormat="1" ht="25.5">
      <c r="A315" s="175"/>
      <c r="B315" s="175"/>
      <c r="C315" s="373">
        <v>4700</v>
      </c>
      <c r="D315" s="378" t="s">
        <v>172</v>
      </c>
      <c r="E315" s="163">
        <f t="shared" si="13"/>
        <v>10400</v>
      </c>
      <c r="F315" s="163">
        <v>10400</v>
      </c>
      <c r="G315" s="163">
        <v>0</v>
      </c>
      <c r="H315" s="163">
        <v>0</v>
      </c>
      <c r="I315" s="163">
        <v>0</v>
      </c>
    </row>
    <row r="316" spans="1:9" s="120" customFormat="1" ht="19.5" customHeight="1">
      <c r="A316" s="175"/>
      <c r="B316" s="571" t="s">
        <v>49</v>
      </c>
      <c r="C316" s="581"/>
      <c r="D316" s="578" t="s">
        <v>50</v>
      </c>
      <c r="E316" s="574">
        <f>SUM(E329:E350)+E317</f>
        <v>19182300</v>
      </c>
      <c r="F316" s="574">
        <f>SUM(F329:F350)+F317</f>
        <v>19182300</v>
      </c>
      <c r="G316" s="574">
        <f>SUM(G329:G350)+G317</f>
        <v>0</v>
      </c>
      <c r="H316" s="574">
        <f>SUM(H329:H350)+H317</f>
        <v>0</v>
      </c>
      <c r="I316" s="574">
        <f>SUM(I329:I350)+I317</f>
        <v>0</v>
      </c>
    </row>
    <row r="317" spans="1:9" s="120" customFormat="1" ht="28.5" customHeight="1">
      <c r="A317" s="175"/>
      <c r="B317" s="175"/>
      <c r="C317" s="35" t="s">
        <v>47</v>
      </c>
      <c r="D317" s="36" t="s">
        <v>48</v>
      </c>
      <c r="E317" s="163">
        <f>SUM(E318:E328)</f>
        <v>1669000</v>
      </c>
      <c r="F317" s="163">
        <f>SUM(F318:F328)</f>
        <v>1669000</v>
      </c>
      <c r="G317" s="163">
        <f>SUM(G318:G328)</f>
        <v>0</v>
      </c>
      <c r="H317" s="163">
        <f>SUM(H318:H328)</f>
        <v>0</v>
      </c>
      <c r="I317" s="163">
        <f>SUM(I318:I328)</f>
        <v>0</v>
      </c>
    </row>
    <row r="318" spans="1:9" s="120" customFormat="1" ht="48.75" customHeight="1">
      <c r="A318" s="175"/>
      <c r="B318" s="175"/>
      <c r="C318" s="35" t="s">
        <v>225</v>
      </c>
      <c r="D318" s="359" t="s">
        <v>524</v>
      </c>
      <c r="E318" s="163">
        <f>SUM(F318:I318)</f>
        <v>260000</v>
      </c>
      <c r="F318" s="380">
        <v>260000</v>
      </c>
      <c r="G318" s="163">
        <v>0</v>
      </c>
      <c r="H318" s="163">
        <v>0</v>
      </c>
      <c r="I318" s="163">
        <v>0</v>
      </c>
    </row>
    <row r="319" spans="1:9" s="120" customFormat="1" ht="49.5" customHeight="1">
      <c r="A319" s="175"/>
      <c r="B319" s="175"/>
      <c r="C319" s="35"/>
      <c r="D319" s="359" t="s">
        <v>525</v>
      </c>
      <c r="E319" s="163">
        <f aca="true" t="shared" si="14" ref="E319:E328">SUM(F319:I319)</f>
        <v>540000</v>
      </c>
      <c r="F319" s="380">
        <v>540000</v>
      </c>
      <c r="G319" s="163">
        <v>0</v>
      </c>
      <c r="H319" s="163">
        <v>0</v>
      </c>
      <c r="I319" s="163">
        <v>0</v>
      </c>
    </row>
    <row r="320" spans="1:9" s="120" customFormat="1" ht="50.25" customHeight="1">
      <c r="A320" s="175"/>
      <c r="B320" s="175"/>
      <c r="C320" s="35"/>
      <c r="D320" s="359" t="s">
        <v>604</v>
      </c>
      <c r="E320" s="163">
        <f t="shared" si="14"/>
        <v>60000</v>
      </c>
      <c r="F320" s="380">
        <v>60000</v>
      </c>
      <c r="G320" s="163">
        <v>0</v>
      </c>
      <c r="H320" s="163">
        <v>0</v>
      </c>
      <c r="I320" s="163">
        <v>0</v>
      </c>
    </row>
    <row r="321" spans="1:9" s="120" customFormat="1" ht="55.5" customHeight="1">
      <c r="A321" s="175"/>
      <c r="B321" s="175"/>
      <c r="C321" s="35"/>
      <c r="D321" s="359" t="s">
        <v>605</v>
      </c>
      <c r="E321" s="163">
        <f t="shared" si="14"/>
        <v>120000</v>
      </c>
      <c r="F321" s="380">
        <v>120000</v>
      </c>
      <c r="G321" s="163">
        <v>0</v>
      </c>
      <c r="H321" s="163">
        <v>0</v>
      </c>
      <c r="I321" s="163">
        <v>0</v>
      </c>
    </row>
    <row r="322" spans="1:9" s="120" customFormat="1" ht="63" customHeight="1">
      <c r="A322" s="175"/>
      <c r="B322" s="175"/>
      <c r="C322" s="35"/>
      <c r="D322" s="359" t="s">
        <v>606</v>
      </c>
      <c r="E322" s="163">
        <f t="shared" si="14"/>
        <v>34000</v>
      </c>
      <c r="F322" s="380">
        <v>34000</v>
      </c>
      <c r="G322" s="163">
        <v>0</v>
      </c>
      <c r="H322" s="163">
        <v>0</v>
      </c>
      <c r="I322" s="163">
        <v>0</v>
      </c>
    </row>
    <row r="323" spans="1:9" s="120" customFormat="1" ht="46.5" customHeight="1">
      <c r="A323" s="175"/>
      <c r="B323" s="175"/>
      <c r="C323" s="35"/>
      <c r="D323" s="359" t="s">
        <v>568</v>
      </c>
      <c r="E323" s="163">
        <f t="shared" si="14"/>
        <v>130000</v>
      </c>
      <c r="F323" s="380">
        <v>130000</v>
      </c>
      <c r="G323" s="163">
        <v>0</v>
      </c>
      <c r="H323" s="163">
        <v>0</v>
      </c>
      <c r="I323" s="163">
        <v>0</v>
      </c>
    </row>
    <row r="324" spans="1:9" s="120" customFormat="1" ht="46.5" customHeight="1">
      <c r="A324" s="175"/>
      <c r="B324" s="175"/>
      <c r="C324" s="35"/>
      <c r="D324" s="359" t="s">
        <v>569</v>
      </c>
      <c r="E324" s="163">
        <f t="shared" si="14"/>
        <v>136000</v>
      </c>
      <c r="F324" s="380">
        <v>136000</v>
      </c>
      <c r="G324" s="163">
        <v>0</v>
      </c>
      <c r="H324" s="163">
        <v>0</v>
      </c>
      <c r="I324" s="163">
        <v>0</v>
      </c>
    </row>
    <row r="325" spans="1:9" s="120" customFormat="1" ht="37.5" customHeight="1">
      <c r="A325" s="175"/>
      <c r="B325" s="175"/>
      <c r="C325" s="35"/>
      <c r="D325" s="359" t="s">
        <v>526</v>
      </c>
      <c r="E325" s="163">
        <f t="shared" si="14"/>
        <v>34000</v>
      </c>
      <c r="F325" s="380">
        <v>34000</v>
      </c>
      <c r="G325" s="163">
        <v>0</v>
      </c>
      <c r="H325" s="163">
        <v>0</v>
      </c>
      <c r="I325" s="163">
        <v>0</v>
      </c>
    </row>
    <row r="326" spans="1:9" s="120" customFormat="1" ht="48" customHeight="1">
      <c r="A326" s="175"/>
      <c r="B326" s="175"/>
      <c r="C326" s="35"/>
      <c r="D326" s="359" t="s">
        <v>660</v>
      </c>
      <c r="E326" s="163">
        <f t="shared" si="14"/>
        <v>250000</v>
      </c>
      <c r="F326" s="380">
        <v>250000</v>
      </c>
      <c r="G326" s="163">
        <v>0</v>
      </c>
      <c r="H326" s="163">
        <v>0</v>
      </c>
      <c r="I326" s="163">
        <v>0</v>
      </c>
    </row>
    <row r="327" spans="1:9" s="120" customFormat="1" ht="48.75" customHeight="1">
      <c r="A327" s="175"/>
      <c r="B327" s="175"/>
      <c r="C327" s="35"/>
      <c r="D327" s="359" t="s">
        <v>527</v>
      </c>
      <c r="E327" s="163">
        <f t="shared" si="14"/>
        <v>35000</v>
      </c>
      <c r="F327" s="380">
        <v>35000</v>
      </c>
      <c r="G327" s="163">
        <v>0</v>
      </c>
      <c r="H327" s="163">
        <v>0</v>
      </c>
      <c r="I327" s="163">
        <v>0</v>
      </c>
    </row>
    <row r="328" spans="1:9" s="120" customFormat="1" ht="63.75" customHeight="1">
      <c r="A328" s="175"/>
      <c r="B328" s="175"/>
      <c r="C328" s="35"/>
      <c r="D328" s="359" t="s">
        <v>571</v>
      </c>
      <c r="E328" s="163">
        <f t="shared" si="14"/>
        <v>70000</v>
      </c>
      <c r="F328" s="380">
        <v>70000</v>
      </c>
      <c r="G328" s="163">
        <v>0</v>
      </c>
      <c r="H328" s="163">
        <v>0</v>
      </c>
      <c r="I328" s="163">
        <v>0</v>
      </c>
    </row>
    <row r="329" spans="1:9" s="120" customFormat="1" ht="21.75" customHeight="1">
      <c r="A329" s="175"/>
      <c r="B329" s="175"/>
      <c r="C329" s="373">
        <v>3020</v>
      </c>
      <c r="D329" s="199" t="s">
        <v>309</v>
      </c>
      <c r="E329" s="163">
        <f aca="true" t="shared" si="15" ref="E329:E336">SUM(F329:I329)</f>
        <v>50900</v>
      </c>
      <c r="F329" s="406">
        <v>50900</v>
      </c>
      <c r="G329" s="163">
        <v>0</v>
      </c>
      <c r="H329" s="163">
        <v>0</v>
      </c>
      <c r="I329" s="163">
        <v>0</v>
      </c>
    </row>
    <row r="330" spans="1:9" s="120" customFormat="1" ht="21.75" customHeight="1">
      <c r="A330" s="175"/>
      <c r="B330" s="175"/>
      <c r="C330" s="373">
        <v>4010</v>
      </c>
      <c r="D330" s="374" t="s">
        <v>212</v>
      </c>
      <c r="E330" s="163">
        <f t="shared" si="15"/>
        <v>12000600</v>
      </c>
      <c r="F330" s="406">
        <v>12000600</v>
      </c>
      <c r="G330" s="163">
        <v>0</v>
      </c>
      <c r="H330" s="163">
        <v>0</v>
      </c>
      <c r="I330" s="163">
        <v>0</v>
      </c>
    </row>
    <row r="331" spans="1:9" s="120" customFormat="1" ht="21.75" customHeight="1">
      <c r="A331" s="175"/>
      <c r="B331" s="175"/>
      <c r="C331" s="373">
        <v>4040</v>
      </c>
      <c r="D331" s="374" t="s">
        <v>53</v>
      </c>
      <c r="E331" s="163">
        <f t="shared" si="15"/>
        <v>953100</v>
      </c>
      <c r="F331" s="406">
        <v>953100</v>
      </c>
      <c r="G331" s="163">
        <v>0</v>
      </c>
      <c r="H331" s="163">
        <v>0</v>
      </c>
      <c r="I331" s="163">
        <v>0</v>
      </c>
    </row>
    <row r="332" spans="1:9" s="120" customFormat="1" ht="21.75" customHeight="1">
      <c r="A332" s="175"/>
      <c r="B332" s="175"/>
      <c r="C332" s="373">
        <v>4110</v>
      </c>
      <c r="D332" s="374" t="s">
        <v>252</v>
      </c>
      <c r="E332" s="163">
        <f t="shared" si="15"/>
        <v>1847220</v>
      </c>
      <c r="F332" s="406">
        <v>1847220</v>
      </c>
      <c r="G332" s="163">
        <v>0</v>
      </c>
      <c r="H332" s="161">
        <v>0</v>
      </c>
      <c r="I332" s="161">
        <v>0</v>
      </c>
    </row>
    <row r="333" spans="1:9" s="120" customFormat="1" ht="21.75" customHeight="1">
      <c r="A333" s="175"/>
      <c r="B333" s="175"/>
      <c r="C333" s="373">
        <v>4120</v>
      </c>
      <c r="D333" s="374" t="s">
        <v>12</v>
      </c>
      <c r="E333" s="163">
        <f t="shared" si="15"/>
        <v>297780</v>
      </c>
      <c r="F333" s="406">
        <v>297780</v>
      </c>
      <c r="G333" s="163">
        <v>0</v>
      </c>
      <c r="H333" s="163">
        <v>0</v>
      </c>
      <c r="I333" s="163">
        <v>0</v>
      </c>
    </row>
    <row r="334" spans="1:9" s="120" customFormat="1" ht="25.5">
      <c r="A334" s="175"/>
      <c r="B334" s="175"/>
      <c r="C334" s="373">
        <v>4140</v>
      </c>
      <c r="D334" s="374" t="s">
        <v>136</v>
      </c>
      <c r="E334" s="163">
        <f t="shared" si="15"/>
        <v>19150</v>
      </c>
      <c r="F334" s="406">
        <v>19150</v>
      </c>
      <c r="G334" s="163">
        <v>0</v>
      </c>
      <c r="H334" s="163">
        <v>0</v>
      </c>
      <c r="I334" s="163">
        <v>0</v>
      </c>
    </row>
    <row r="335" spans="1:9" s="120" customFormat="1" ht="21.75" customHeight="1">
      <c r="A335" s="175"/>
      <c r="B335" s="175"/>
      <c r="C335" s="373">
        <v>4170</v>
      </c>
      <c r="D335" s="374" t="s">
        <v>311</v>
      </c>
      <c r="E335" s="163">
        <f t="shared" si="15"/>
        <v>24500</v>
      </c>
      <c r="F335" s="406">
        <v>24500</v>
      </c>
      <c r="G335" s="163">
        <v>0</v>
      </c>
      <c r="H335" s="163">
        <v>0</v>
      </c>
      <c r="I335" s="163">
        <v>0</v>
      </c>
    </row>
    <row r="336" spans="1:9" s="120" customFormat="1" ht="21.75" customHeight="1">
      <c r="A336" s="175"/>
      <c r="B336" s="175"/>
      <c r="C336" s="373">
        <v>4210</v>
      </c>
      <c r="D336" s="374" t="s">
        <v>218</v>
      </c>
      <c r="E336" s="163">
        <f t="shared" si="15"/>
        <v>455220</v>
      </c>
      <c r="F336" s="406">
        <v>455220</v>
      </c>
      <c r="G336" s="163">
        <v>0</v>
      </c>
      <c r="H336" s="163">
        <v>0</v>
      </c>
      <c r="I336" s="163">
        <v>0</v>
      </c>
    </row>
    <row r="337" spans="1:9" s="120" customFormat="1" ht="21.75" customHeight="1">
      <c r="A337" s="175"/>
      <c r="B337" s="175"/>
      <c r="C337" s="373">
        <v>4240</v>
      </c>
      <c r="D337" s="374" t="s">
        <v>42</v>
      </c>
      <c r="E337" s="163">
        <f aca="true" t="shared" si="16" ref="E337:E350">F337+G337+H337+I337</f>
        <v>113000</v>
      </c>
      <c r="F337" s="406">
        <v>113000</v>
      </c>
      <c r="G337" s="163">
        <v>0</v>
      </c>
      <c r="H337" s="163">
        <v>0</v>
      </c>
      <c r="I337" s="163">
        <v>0</v>
      </c>
    </row>
    <row r="338" spans="1:9" s="120" customFormat="1" ht="21.75" customHeight="1">
      <c r="A338" s="175"/>
      <c r="B338" s="175"/>
      <c r="C338" s="373">
        <v>4260</v>
      </c>
      <c r="D338" s="374" t="s">
        <v>213</v>
      </c>
      <c r="E338" s="163">
        <f t="shared" si="16"/>
        <v>571100</v>
      </c>
      <c r="F338" s="406">
        <v>571100</v>
      </c>
      <c r="G338" s="163">
        <v>0</v>
      </c>
      <c r="H338" s="163">
        <v>0</v>
      </c>
      <c r="I338" s="163">
        <v>0</v>
      </c>
    </row>
    <row r="339" spans="1:9" s="120" customFormat="1" ht="21.75" customHeight="1">
      <c r="A339" s="175"/>
      <c r="B339" s="175"/>
      <c r="C339" s="373">
        <v>4270</v>
      </c>
      <c r="D339" s="374" t="s">
        <v>219</v>
      </c>
      <c r="E339" s="163">
        <f t="shared" si="16"/>
        <v>77300</v>
      </c>
      <c r="F339" s="406">
        <v>77300</v>
      </c>
      <c r="G339" s="163">
        <v>0</v>
      </c>
      <c r="H339" s="163">
        <v>0</v>
      </c>
      <c r="I339" s="163">
        <v>0</v>
      </c>
    </row>
    <row r="340" spans="1:9" s="120" customFormat="1" ht="21.75" customHeight="1">
      <c r="A340" s="175"/>
      <c r="B340" s="175"/>
      <c r="C340" s="373">
        <v>4280</v>
      </c>
      <c r="D340" s="374" t="s">
        <v>214</v>
      </c>
      <c r="E340" s="163">
        <f t="shared" si="16"/>
        <v>12400</v>
      </c>
      <c r="F340" s="406">
        <v>12400</v>
      </c>
      <c r="G340" s="163">
        <v>0</v>
      </c>
      <c r="H340" s="163">
        <v>0</v>
      </c>
      <c r="I340" s="163">
        <v>0</v>
      </c>
    </row>
    <row r="341" spans="1:9" s="120" customFormat="1" ht="19.5" customHeight="1">
      <c r="A341" s="175"/>
      <c r="B341" s="175"/>
      <c r="C341" s="373">
        <v>4300</v>
      </c>
      <c r="D341" s="374" t="s">
        <v>206</v>
      </c>
      <c r="E341" s="163">
        <f t="shared" si="16"/>
        <v>233600</v>
      </c>
      <c r="F341" s="406">
        <v>233600</v>
      </c>
      <c r="G341" s="163">
        <v>0</v>
      </c>
      <c r="H341" s="163">
        <v>0</v>
      </c>
      <c r="I341" s="163">
        <v>0</v>
      </c>
    </row>
    <row r="342" spans="1:9" s="120" customFormat="1" ht="21.75" customHeight="1">
      <c r="A342" s="175"/>
      <c r="B342" s="175"/>
      <c r="C342" s="373">
        <v>4350</v>
      </c>
      <c r="D342" s="374" t="s">
        <v>312</v>
      </c>
      <c r="E342" s="163">
        <f t="shared" si="16"/>
        <v>25250</v>
      </c>
      <c r="F342" s="406">
        <v>25250</v>
      </c>
      <c r="G342" s="163">
        <v>0</v>
      </c>
      <c r="H342" s="163">
        <v>0</v>
      </c>
      <c r="I342" s="163">
        <v>0</v>
      </c>
    </row>
    <row r="343" spans="1:9" s="120" customFormat="1" ht="45" customHeight="1">
      <c r="A343" s="175"/>
      <c r="B343" s="175"/>
      <c r="C343" s="373">
        <v>4360</v>
      </c>
      <c r="D343" s="291" t="s">
        <v>511</v>
      </c>
      <c r="E343" s="163">
        <f t="shared" si="16"/>
        <v>6800</v>
      </c>
      <c r="F343" s="406">
        <v>6800</v>
      </c>
      <c r="G343" s="163">
        <v>0</v>
      </c>
      <c r="H343" s="163">
        <v>0</v>
      </c>
      <c r="I343" s="163">
        <v>0</v>
      </c>
    </row>
    <row r="344" spans="1:9" s="120" customFormat="1" ht="44.25" customHeight="1">
      <c r="A344" s="175"/>
      <c r="B344" s="175"/>
      <c r="C344" s="373">
        <v>4370</v>
      </c>
      <c r="D344" s="291" t="s">
        <v>512</v>
      </c>
      <c r="E344" s="163">
        <f t="shared" si="16"/>
        <v>40400</v>
      </c>
      <c r="F344" s="406">
        <v>40400</v>
      </c>
      <c r="G344" s="163">
        <v>0</v>
      </c>
      <c r="H344" s="163">
        <v>0</v>
      </c>
      <c r="I344" s="163">
        <v>0</v>
      </c>
    </row>
    <row r="345" spans="1:9" s="120" customFormat="1" ht="42.75" customHeight="1">
      <c r="A345" s="175"/>
      <c r="B345" s="175"/>
      <c r="C345" s="373">
        <v>4390</v>
      </c>
      <c r="D345" s="374" t="s">
        <v>167</v>
      </c>
      <c r="E345" s="163">
        <f t="shared" si="16"/>
        <v>4000</v>
      </c>
      <c r="F345" s="406">
        <v>4000</v>
      </c>
      <c r="G345" s="163">
        <v>0</v>
      </c>
      <c r="H345" s="163">
        <v>0</v>
      </c>
      <c r="I345" s="163">
        <v>0</v>
      </c>
    </row>
    <row r="346" spans="1:9" s="120" customFormat="1" ht="21.75" customHeight="1">
      <c r="A346" s="175"/>
      <c r="B346" s="175"/>
      <c r="C346" s="373">
        <v>4410</v>
      </c>
      <c r="D346" s="374" t="s">
        <v>215</v>
      </c>
      <c r="E346" s="163">
        <f t="shared" si="16"/>
        <v>38200</v>
      </c>
      <c r="F346" s="406">
        <v>38200</v>
      </c>
      <c r="G346" s="163">
        <v>0</v>
      </c>
      <c r="H346" s="163">
        <v>0</v>
      </c>
      <c r="I346" s="163">
        <v>0</v>
      </c>
    </row>
    <row r="347" spans="1:9" s="120" customFormat="1" ht="21.75" customHeight="1">
      <c r="A347" s="175"/>
      <c r="B347" s="175"/>
      <c r="C347" s="373">
        <v>4420</v>
      </c>
      <c r="D347" s="374" t="s">
        <v>314</v>
      </c>
      <c r="E347" s="163">
        <f t="shared" si="16"/>
        <v>560</v>
      </c>
      <c r="F347" s="406">
        <v>560</v>
      </c>
      <c r="G347" s="163">
        <v>0</v>
      </c>
      <c r="H347" s="163">
        <v>0</v>
      </c>
      <c r="I347" s="163">
        <v>0</v>
      </c>
    </row>
    <row r="348" spans="1:9" s="120" customFormat="1" ht="21.75" customHeight="1">
      <c r="A348" s="175"/>
      <c r="B348" s="175"/>
      <c r="C348" s="373">
        <v>4430</v>
      </c>
      <c r="D348" s="374" t="s">
        <v>207</v>
      </c>
      <c r="E348" s="163">
        <f t="shared" si="16"/>
        <v>32800</v>
      </c>
      <c r="F348" s="406">
        <v>32800</v>
      </c>
      <c r="G348" s="163">
        <v>0</v>
      </c>
      <c r="H348" s="163">
        <v>0</v>
      </c>
      <c r="I348" s="163">
        <v>0</v>
      </c>
    </row>
    <row r="349" spans="1:9" s="120" customFormat="1" ht="21.75" customHeight="1">
      <c r="A349" s="175"/>
      <c r="B349" s="175"/>
      <c r="C349" s="373">
        <v>4440</v>
      </c>
      <c r="D349" s="374" t="s">
        <v>262</v>
      </c>
      <c r="E349" s="163">
        <f t="shared" si="16"/>
        <v>693100</v>
      </c>
      <c r="F349" s="406">
        <v>693100</v>
      </c>
      <c r="G349" s="163">
        <v>0</v>
      </c>
      <c r="H349" s="163">
        <v>0</v>
      </c>
      <c r="I349" s="163">
        <v>0</v>
      </c>
    </row>
    <row r="350" spans="1:9" s="120" customFormat="1" ht="30" customHeight="1">
      <c r="A350" s="175"/>
      <c r="B350" s="175"/>
      <c r="C350" s="373">
        <v>4700</v>
      </c>
      <c r="D350" s="378" t="s">
        <v>172</v>
      </c>
      <c r="E350" s="163">
        <f t="shared" si="16"/>
        <v>16320</v>
      </c>
      <c r="F350" s="406">
        <v>16320</v>
      </c>
      <c r="G350" s="163">
        <v>0</v>
      </c>
      <c r="H350" s="163">
        <v>0</v>
      </c>
      <c r="I350" s="163">
        <v>0</v>
      </c>
    </row>
    <row r="351" spans="1:9" s="120" customFormat="1" ht="19.5" customHeight="1">
      <c r="A351" s="175"/>
      <c r="B351" s="571" t="s">
        <v>51</v>
      </c>
      <c r="C351" s="581"/>
      <c r="D351" s="578" t="s">
        <v>52</v>
      </c>
      <c r="E351" s="574">
        <f>SUM(E352:E366)</f>
        <v>694220</v>
      </c>
      <c r="F351" s="574">
        <f>SUM(F352:F366)</f>
        <v>694220</v>
      </c>
      <c r="G351" s="574">
        <f>SUM(G352:G366)</f>
        <v>0</v>
      </c>
      <c r="H351" s="574">
        <f>SUM(H352:H366)</f>
        <v>0</v>
      </c>
      <c r="I351" s="574">
        <f>SUM(I352:I366)</f>
        <v>0</v>
      </c>
    </row>
    <row r="352" spans="1:9" s="120" customFormat="1" ht="21.75" customHeight="1">
      <c r="A352" s="175"/>
      <c r="B352" s="175"/>
      <c r="C352" s="373">
        <v>3020</v>
      </c>
      <c r="D352" s="199" t="s">
        <v>309</v>
      </c>
      <c r="E352" s="163">
        <f>SUM(F352:I352)</f>
        <v>800</v>
      </c>
      <c r="F352" s="163">
        <v>800</v>
      </c>
      <c r="G352" s="163">
        <v>0</v>
      </c>
      <c r="H352" s="163">
        <v>0</v>
      </c>
      <c r="I352" s="163">
        <v>0</v>
      </c>
    </row>
    <row r="353" spans="1:9" s="120" customFormat="1" ht="19.5" customHeight="1">
      <c r="A353" s="175"/>
      <c r="B353" s="175"/>
      <c r="C353" s="373">
        <v>4010</v>
      </c>
      <c r="D353" s="374" t="s">
        <v>212</v>
      </c>
      <c r="E353" s="163">
        <f aca="true" t="shared" si="17" ref="E353:E366">SUM(F353:I353)</f>
        <v>526100</v>
      </c>
      <c r="F353" s="163">
        <v>526100</v>
      </c>
      <c r="G353" s="163">
        <v>0</v>
      </c>
      <c r="H353" s="163">
        <v>0</v>
      </c>
      <c r="I353" s="163">
        <v>0</v>
      </c>
    </row>
    <row r="354" spans="1:9" s="120" customFormat="1" ht="19.5" customHeight="1">
      <c r="A354" s="175"/>
      <c r="B354" s="175"/>
      <c r="C354" s="373">
        <v>4040</v>
      </c>
      <c r="D354" s="374" t="s">
        <v>53</v>
      </c>
      <c r="E354" s="163">
        <f t="shared" si="17"/>
        <v>30820</v>
      </c>
      <c r="F354" s="163">
        <v>30820</v>
      </c>
      <c r="G354" s="163">
        <v>0</v>
      </c>
      <c r="H354" s="163">
        <v>0</v>
      </c>
      <c r="I354" s="163">
        <v>0</v>
      </c>
    </row>
    <row r="355" spans="1:9" s="120" customFormat="1" ht="19.5" customHeight="1">
      <c r="A355" s="175"/>
      <c r="B355" s="175"/>
      <c r="C355" s="373">
        <v>4110</v>
      </c>
      <c r="D355" s="374" t="s">
        <v>252</v>
      </c>
      <c r="E355" s="163">
        <f t="shared" si="17"/>
        <v>78500</v>
      </c>
      <c r="F355" s="163">
        <v>78500</v>
      </c>
      <c r="G355" s="163">
        <v>0</v>
      </c>
      <c r="H355" s="161">
        <v>0</v>
      </c>
      <c r="I355" s="161">
        <v>0</v>
      </c>
    </row>
    <row r="356" spans="1:9" s="120" customFormat="1" ht="19.5" customHeight="1">
      <c r="A356" s="175"/>
      <c r="B356" s="175"/>
      <c r="C356" s="373">
        <v>4120</v>
      </c>
      <c r="D356" s="374" t="s">
        <v>12</v>
      </c>
      <c r="E356" s="163">
        <f t="shared" si="17"/>
        <v>13500</v>
      </c>
      <c r="F356" s="163">
        <v>13500</v>
      </c>
      <c r="G356" s="163">
        <v>0</v>
      </c>
      <c r="H356" s="163">
        <v>0</v>
      </c>
      <c r="I356" s="163">
        <v>0</v>
      </c>
    </row>
    <row r="357" spans="1:9" s="120" customFormat="1" ht="19.5" customHeight="1">
      <c r="A357" s="175"/>
      <c r="B357" s="175"/>
      <c r="C357" s="373">
        <v>4210</v>
      </c>
      <c r="D357" s="374" t="s">
        <v>218</v>
      </c>
      <c r="E357" s="163">
        <f t="shared" si="17"/>
        <v>6000</v>
      </c>
      <c r="F357" s="163">
        <v>6000</v>
      </c>
      <c r="G357" s="163">
        <v>0</v>
      </c>
      <c r="H357" s="163">
        <v>0</v>
      </c>
      <c r="I357" s="163">
        <v>0</v>
      </c>
    </row>
    <row r="358" spans="1:9" s="120" customFormat="1" ht="19.5" customHeight="1">
      <c r="A358" s="175"/>
      <c r="B358" s="175"/>
      <c r="C358" s="373">
        <v>4240</v>
      </c>
      <c r="D358" s="374" t="s">
        <v>42</v>
      </c>
      <c r="E358" s="163">
        <f t="shared" si="17"/>
        <v>1000</v>
      </c>
      <c r="F358" s="163">
        <v>1000</v>
      </c>
      <c r="G358" s="163">
        <v>0</v>
      </c>
      <c r="H358" s="163">
        <v>0</v>
      </c>
      <c r="I358" s="163">
        <v>0</v>
      </c>
    </row>
    <row r="359" spans="1:9" s="120" customFormat="1" ht="19.5" customHeight="1">
      <c r="A359" s="175"/>
      <c r="B359" s="175"/>
      <c r="C359" s="373">
        <v>4260</v>
      </c>
      <c r="D359" s="374" t="s">
        <v>213</v>
      </c>
      <c r="E359" s="163">
        <f t="shared" si="17"/>
        <v>4000</v>
      </c>
      <c r="F359" s="163">
        <v>4000</v>
      </c>
      <c r="G359" s="163">
        <v>0</v>
      </c>
      <c r="H359" s="163">
        <v>0</v>
      </c>
      <c r="I359" s="163">
        <v>0</v>
      </c>
    </row>
    <row r="360" spans="1:9" s="120" customFormat="1" ht="19.5" customHeight="1">
      <c r="A360" s="175"/>
      <c r="B360" s="175"/>
      <c r="C360" s="373">
        <v>4280</v>
      </c>
      <c r="D360" s="374" t="s">
        <v>214</v>
      </c>
      <c r="E360" s="163">
        <f t="shared" si="17"/>
        <v>500</v>
      </c>
      <c r="F360" s="163">
        <v>500</v>
      </c>
      <c r="G360" s="163">
        <v>0</v>
      </c>
      <c r="H360" s="163">
        <v>0</v>
      </c>
      <c r="I360" s="163">
        <v>0</v>
      </c>
    </row>
    <row r="361" spans="1:9" s="120" customFormat="1" ht="19.5" customHeight="1">
      <c r="A361" s="175"/>
      <c r="B361" s="175"/>
      <c r="C361" s="373">
        <v>4300</v>
      </c>
      <c r="D361" s="374" t="s">
        <v>206</v>
      </c>
      <c r="E361" s="163">
        <f t="shared" si="17"/>
        <v>1000</v>
      </c>
      <c r="F361" s="163">
        <v>1000</v>
      </c>
      <c r="G361" s="163">
        <v>0</v>
      </c>
      <c r="H361" s="163">
        <v>0</v>
      </c>
      <c r="I361" s="163">
        <v>0</v>
      </c>
    </row>
    <row r="362" spans="1:9" s="120" customFormat="1" ht="21" customHeight="1">
      <c r="A362" s="175"/>
      <c r="B362" s="175"/>
      <c r="C362" s="373">
        <v>4350</v>
      </c>
      <c r="D362" s="374" t="s">
        <v>312</v>
      </c>
      <c r="E362" s="163">
        <f t="shared" si="17"/>
        <v>600</v>
      </c>
      <c r="F362" s="163">
        <v>600</v>
      </c>
      <c r="G362" s="163">
        <v>0</v>
      </c>
      <c r="H362" s="163">
        <v>0</v>
      </c>
      <c r="I362" s="163">
        <v>0</v>
      </c>
    </row>
    <row r="363" spans="1:9" s="120" customFormat="1" ht="47.25" customHeight="1">
      <c r="A363" s="175"/>
      <c r="B363" s="175"/>
      <c r="C363" s="373">
        <v>4370</v>
      </c>
      <c r="D363" s="291" t="s">
        <v>512</v>
      </c>
      <c r="E363" s="163">
        <f t="shared" si="17"/>
        <v>1000</v>
      </c>
      <c r="F363" s="163">
        <v>1000</v>
      </c>
      <c r="G363" s="163">
        <v>0</v>
      </c>
      <c r="H363" s="163">
        <v>0</v>
      </c>
      <c r="I363" s="163">
        <v>0</v>
      </c>
    </row>
    <row r="364" spans="1:9" s="120" customFormat="1" ht="22.5" customHeight="1">
      <c r="A364" s="175"/>
      <c r="B364" s="175"/>
      <c r="C364" s="373">
        <v>4410</v>
      </c>
      <c r="D364" s="374" t="s">
        <v>215</v>
      </c>
      <c r="E364" s="163">
        <f t="shared" si="17"/>
        <v>500</v>
      </c>
      <c r="F364" s="163">
        <v>500</v>
      </c>
      <c r="G364" s="163">
        <v>0</v>
      </c>
      <c r="H364" s="163">
        <v>0</v>
      </c>
      <c r="I364" s="163">
        <v>0</v>
      </c>
    </row>
    <row r="365" spans="1:9" s="120" customFormat="1" ht="19.5" customHeight="1">
      <c r="A365" s="175"/>
      <c r="B365" s="175"/>
      <c r="C365" s="373">
        <v>4430</v>
      </c>
      <c r="D365" s="374" t="s">
        <v>207</v>
      </c>
      <c r="E365" s="163">
        <f t="shared" si="17"/>
        <v>300</v>
      </c>
      <c r="F365" s="163">
        <v>300</v>
      </c>
      <c r="G365" s="163">
        <v>0</v>
      </c>
      <c r="H365" s="163">
        <v>0</v>
      </c>
      <c r="I365" s="163">
        <v>0</v>
      </c>
    </row>
    <row r="366" spans="1:9" s="120" customFormat="1" ht="26.25" customHeight="1">
      <c r="A366" s="175"/>
      <c r="B366" s="175"/>
      <c r="C366" s="373">
        <v>4440</v>
      </c>
      <c r="D366" s="374" t="s">
        <v>262</v>
      </c>
      <c r="E366" s="163">
        <f t="shared" si="17"/>
        <v>29600</v>
      </c>
      <c r="F366" s="163">
        <v>29600</v>
      </c>
      <c r="G366" s="163"/>
      <c r="H366" s="163"/>
      <c r="I366" s="163"/>
    </row>
    <row r="367" spans="1:9" s="120" customFormat="1" ht="25.5">
      <c r="A367" s="175"/>
      <c r="B367" s="571" t="s">
        <v>54</v>
      </c>
      <c r="C367" s="581"/>
      <c r="D367" s="578" t="s">
        <v>55</v>
      </c>
      <c r="E367" s="574">
        <f>SUM(E368:E388)</f>
        <v>1926410</v>
      </c>
      <c r="F367" s="574">
        <f>SUM(F368:F388)</f>
        <v>1926410</v>
      </c>
      <c r="G367" s="574">
        <f>SUM(G368:G388)</f>
        <v>0</v>
      </c>
      <c r="H367" s="574">
        <f>SUM(H368:H388)</f>
        <v>0</v>
      </c>
      <c r="I367" s="574">
        <f>SUM(I368:I388)</f>
        <v>0</v>
      </c>
    </row>
    <row r="368" spans="1:9" s="120" customFormat="1" ht="21.75" customHeight="1">
      <c r="A368" s="175"/>
      <c r="B368" s="175"/>
      <c r="C368" s="198" t="s">
        <v>248</v>
      </c>
      <c r="D368" s="199" t="s">
        <v>309</v>
      </c>
      <c r="E368" s="163">
        <f aca="true" t="shared" si="18" ref="E368:E388">F368+G368+H368+I368</f>
        <v>9700</v>
      </c>
      <c r="F368" s="406">
        <v>9700</v>
      </c>
      <c r="G368" s="163">
        <v>0</v>
      </c>
      <c r="H368" s="163">
        <v>0</v>
      </c>
      <c r="I368" s="163">
        <v>0</v>
      </c>
    </row>
    <row r="369" spans="1:9" s="120" customFormat="1" ht="21.75" customHeight="1">
      <c r="A369" s="175"/>
      <c r="B369" s="175"/>
      <c r="C369" s="373">
        <v>4010</v>
      </c>
      <c r="D369" s="374" t="s">
        <v>212</v>
      </c>
      <c r="E369" s="163">
        <f t="shared" si="18"/>
        <v>961250</v>
      </c>
      <c r="F369" s="406">
        <v>961250</v>
      </c>
      <c r="G369" s="163">
        <v>0</v>
      </c>
      <c r="H369" s="163">
        <v>0</v>
      </c>
      <c r="I369" s="163">
        <v>0</v>
      </c>
    </row>
    <row r="370" spans="1:9" s="120" customFormat="1" ht="21.75" customHeight="1">
      <c r="A370" s="175"/>
      <c r="B370" s="175"/>
      <c r="C370" s="373">
        <v>4040</v>
      </c>
      <c r="D370" s="374" t="s">
        <v>53</v>
      </c>
      <c r="E370" s="163">
        <f t="shared" si="18"/>
        <v>78300</v>
      </c>
      <c r="F370" s="406">
        <v>78300</v>
      </c>
      <c r="G370" s="163">
        <v>0</v>
      </c>
      <c r="H370" s="163">
        <v>0</v>
      </c>
      <c r="I370" s="163">
        <v>0</v>
      </c>
    </row>
    <row r="371" spans="1:9" s="120" customFormat="1" ht="21.75" customHeight="1">
      <c r="A371" s="175"/>
      <c r="B371" s="175"/>
      <c r="C371" s="373">
        <v>4110</v>
      </c>
      <c r="D371" s="374" t="s">
        <v>252</v>
      </c>
      <c r="E371" s="163">
        <f t="shared" si="18"/>
        <v>165654</v>
      </c>
      <c r="F371" s="406">
        <v>165654</v>
      </c>
      <c r="G371" s="163">
        <v>0</v>
      </c>
      <c r="H371" s="163">
        <v>0</v>
      </c>
      <c r="I371" s="163">
        <v>0</v>
      </c>
    </row>
    <row r="372" spans="1:9" s="120" customFormat="1" ht="21.75" customHeight="1">
      <c r="A372" s="175"/>
      <c r="B372" s="175"/>
      <c r="C372" s="373">
        <v>4120</v>
      </c>
      <c r="D372" s="374" t="s">
        <v>12</v>
      </c>
      <c r="E372" s="163">
        <f t="shared" si="18"/>
        <v>27196</v>
      </c>
      <c r="F372" s="406">
        <v>27196</v>
      </c>
      <c r="G372" s="163">
        <v>0</v>
      </c>
      <c r="H372" s="163">
        <v>0</v>
      </c>
      <c r="I372" s="163">
        <v>0</v>
      </c>
    </row>
    <row r="373" spans="1:9" s="120" customFormat="1" ht="25.5">
      <c r="A373" s="175"/>
      <c r="B373" s="175"/>
      <c r="C373" s="373">
        <v>4140</v>
      </c>
      <c r="D373" s="374" t="s">
        <v>136</v>
      </c>
      <c r="E373" s="163">
        <f t="shared" si="18"/>
        <v>1140</v>
      </c>
      <c r="F373" s="406">
        <v>1140</v>
      </c>
      <c r="G373" s="163">
        <v>0</v>
      </c>
      <c r="H373" s="163">
        <v>0</v>
      </c>
      <c r="I373" s="163">
        <v>0</v>
      </c>
    </row>
    <row r="374" spans="1:9" s="120" customFormat="1" ht="19.5" customHeight="1">
      <c r="A374" s="175"/>
      <c r="B374" s="175"/>
      <c r="C374" s="373">
        <v>4170</v>
      </c>
      <c r="D374" s="374" t="s">
        <v>311</v>
      </c>
      <c r="E374" s="163">
        <f t="shared" si="18"/>
        <v>73000</v>
      </c>
      <c r="F374" s="406">
        <v>73000</v>
      </c>
      <c r="G374" s="163">
        <v>0</v>
      </c>
      <c r="H374" s="163">
        <v>0</v>
      </c>
      <c r="I374" s="163">
        <v>0</v>
      </c>
    </row>
    <row r="375" spans="1:9" s="120" customFormat="1" ht="19.5" customHeight="1">
      <c r="A375" s="175"/>
      <c r="B375" s="175"/>
      <c r="C375" s="373">
        <v>4210</v>
      </c>
      <c r="D375" s="374" t="s">
        <v>218</v>
      </c>
      <c r="E375" s="163">
        <f t="shared" si="18"/>
        <v>147100</v>
      </c>
      <c r="F375" s="406">
        <v>147100</v>
      </c>
      <c r="G375" s="163">
        <v>0</v>
      </c>
      <c r="H375" s="163">
        <v>0</v>
      </c>
      <c r="I375" s="163">
        <v>0</v>
      </c>
    </row>
    <row r="376" spans="1:9" s="120" customFormat="1" ht="25.5">
      <c r="A376" s="175"/>
      <c r="B376" s="175"/>
      <c r="C376" s="373">
        <v>4240</v>
      </c>
      <c r="D376" s="374" t="s">
        <v>42</v>
      </c>
      <c r="E376" s="163">
        <f t="shared" si="18"/>
        <v>56300</v>
      </c>
      <c r="F376" s="406">
        <v>56300</v>
      </c>
      <c r="G376" s="163">
        <v>0</v>
      </c>
      <c r="H376" s="163">
        <v>0</v>
      </c>
      <c r="I376" s="163">
        <v>0</v>
      </c>
    </row>
    <row r="377" spans="1:9" s="120" customFormat="1" ht="19.5" customHeight="1">
      <c r="A377" s="175"/>
      <c r="B377" s="175"/>
      <c r="C377" s="373">
        <v>4260</v>
      </c>
      <c r="D377" s="374" t="s">
        <v>213</v>
      </c>
      <c r="E377" s="163">
        <f t="shared" si="18"/>
        <v>190860</v>
      </c>
      <c r="F377" s="406">
        <v>190860</v>
      </c>
      <c r="G377" s="163">
        <v>0</v>
      </c>
      <c r="H377" s="163">
        <v>0</v>
      </c>
      <c r="I377" s="163">
        <v>0</v>
      </c>
    </row>
    <row r="378" spans="1:9" s="120" customFormat="1" ht="19.5" customHeight="1">
      <c r="A378" s="175"/>
      <c r="B378" s="175"/>
      <c r="C378" s="373">
        <v>4270</v>
      </c>
      <c r="D378" s="374" t="s">
        <v>219</v>
      </c>
      <c r="E378" s="163">
        <f t="shared" si="18"/>
        <v>20000</v>
      </c>
      <c r="F378" s="406">
        <v>20000</v>
      </c>
      <c r="G378" s="163">
        <v>0</v>
      </c>
      <c r="H378" s="163">
        <v>0</v>
      </c>
      <c r="I378" s="163">
        <v>0</v>
      </c>
    </row>
    <row r="379" spans="1:9" s="120" customFormat="1" ht="19.5" customHeight="1">
      <c r="A379" s="175"/>
      <c r="B379" s="175"/>
      <c r="C379" s="373">
        <v>4280</v>
      </c>
      <c r="D379" s="374" t="s">
        <v>214</v>
      </c>
      <c r="E379" s="163">
        <f t="shared" si="18"/>
        <v>1100</v>
      </c>
      <c r="F379" s="406">
        <v>1100</v>
      </c>
      <c r="G379" s="163">
        <v>0</v>
      </c>
      <c r="H379" s="163">
        <v>0</v>
      </c>
      <c r="I379" s="163">
        <v>0</v>
      </c>
    </row>
    <row r="380" spans="1:9" s="120" customFormat="1" ht="19.5" customHeight="1">
      <c r="A380" s="175"/>
      <c r="B380" s="175"/>
      <c r="C380" s="373">
        <v>4300</v>
      </c>
      <c r="D380" s="374" t="s">
        <v>206</v>
      </c>
      <c r="E380" s="163">
        <f t="shared" si="18"/>
        <v>115340</v>
      </c>
      <c r="F380" s="406">
        <v>115340</v>
      </c>
      <c r="G380" s="163">
        <v>0</v>
      </c>
      <c r="H380" s="163">
        <v>0</v>
      </c>
      <c r="I380" s="163">
        <v>0</v>
      </c>
    </row>
    <row r="381" spans="1:9" s="120" customFormat="1" ht="19.5" customHeight="1">
      <c r="A381" s="175"/>
      <c r="B381" s="175"/>
      <c r="C381" s="373">
        <v>4350</v>
      </c>
      <c r="D381" s="374" t="s">
        <v>312</v>
      </c>
      <c r="E381" s="163">
        <f t="shared" si="18"/>
        <v>1800</v>
      </c>
      <c r="F381" s="406">
        <v>1800</v>
      </c>
      <c r="G381" s="163">
        <v>0</v>
      </c>
      <c r="H381" s="163">
        <v>0</v>
      </c>
      <c r="I381" s="163">
        <v>0</v>
      </c>
    </row>
    <row r="382" spans="1:9" s="120" customFormat="1" ht="45.75" customHeight="1">
      <c r="A382" s="175"/>
      <c r="B382" s="175"/>
      <c r="C382" s="373">
        <v>4370</v>
      </c>
      <c r="D382" s="291" t="s">
        <v>512</v>
      </c>
      <c r="E382" s="163">
        <f t="shared" si="18"/>
        <v>5200</v>
      </c>
      <c r="F382" s="406">
        <v>5200</v>
      </c>
      <c r="G382" s="163">
        <v>0</v>
      </c>
      <c r="H382" s="163">
        <v>0</v>
      </c>
      <c r="I382" s="163">
        <v>0</v>
      </c>
    </row>
    <row r="383" spans="1:9" s="120" customFormat="1" ht="29.25" customHeight="1">
      <c r="A383" s="175"/>
      <c r="B383" s="175"/>
      <c r="C383" s="373">
        <v>4390</v>
      </c>
      <c r="D383" s="374" t="s">
        <v>167</v>
      </c>
      <c r="E383" s="163">
        <f t="shared" si="18"/>
        <v>2900</v>
      </c>
      <c r="F383" s="406">
        <v>2900</v>
      </c>
      <c r="G383" s="163">
        <v>0</v>
      </c>
      <c r="H383" s="163">
        <v>0</v>
      </c>
      <c r="I383" s="163">
        <v>0</v>
      </c>
    </row>
    <row r="384" spans="1:9" s="120" customFormat="1" ht="21.75" customHeight="1">
      <c r="A384" s="175"/>
      <c r="B384" s="175"/>
      <c r="C384" s="373">
        <v>4410</v>
      </c>
      <c r="D384" s="374" t="s">
        <v>215</v>
      </c>
      <c r="E384" s="163">
        <f t="shared" si="18"/>
        <v>2260</v>
      </c>
      <c r="F384" s="406">
        <v>2260</v>
      </c>
      <c r="G384" s="163">
        <v>0</v>
      </c>
      <c r="H384" s="163">
        <v>0</v>
      </c>
      <c r="I384" s="163">
        <v>0</v>
      </c>
    </row>
    <row r="385" spans="1:9" s="120" customFormat="1" ht="21.75" customHeight="1">
      <c r="A385" s="175"/>
      <c r="B385" s="175"/>
      <c r="C385" s="373">
        <v>4430</v>
      </c>
      <c r="D385" s="374" t="s">
        <v>207</v>
      </c>
      <c r="E385" s="163">
        <f t="shared" si="18"/>
        <v>8950</v>
      </c>
      <c r="F385" s="406">
        <v>8950</v>
      </c>
      <c r="G385" s="163">
        <v>0</v>
      </c>
      <c r="H385" s="163">
        <v>0</v>
      </c>
      <c r="I385" s="163">
        <v>0</v>
      </c>
    </row>
    <row r="386" spans="1:9" s="120" customFormat="1" ht="21.75" customHeight="1">
      <c r="A386" s="175"/>
      <c r="B386" s="175"/>
      <c r="C386" s="373">
        <v>4440</v>
      </c>
      <c r="D386" s="374" t="s">
        <v>262</v>
      </c>
      <c r="E386" s="163">
        <f t="shared" si="18"/>
        <v>53200</v>
      </c>
      <c r="F386" s="406">
        <v>53200</v>
      </c>
      <c r="G386" s="163">
        <v>0</v>
      </c>
      <c r="H386" s="163">
        <v>0</v>
      </c>
      <c r="I386" s="163">
        <v>0</v>
      </c>
    </row>
    <row r="387" spans="1:9" s="120" customFormat="1" ht="21.75" customHeight="1">
      <c r="A387" s="175"/>
      <c r="B387" s="175"/>
      <c r="C387" s="373">
        <v>4480</v>
      </c>
      <c r="D387" s="374" t="s">
        <v>216</v>
      </c>
      <c r="E387" s="163">
        <f t="shared" si="18"/>
        <v>1000</v>
      </c>
      <c r="F387" s="406">
        <v>1000</v>
      </c>
      <c r="G387" s="163">
        <v>0</v>
      </c>
      <c r="H387" s="163">
        <v>0</v>
      </c>
      <c r="I387" s="163">
        <v>0</v>
      </c>
    </row>
    <row r="388" spans="1:9" s="120" customFormat="1" ht="32.25" customHeight="1">
      <c r="A388" s="175"/>
      <c r="B388" s="175"/>
      <c r="C388" s="373">
        <v>4700</v>
      </c>
      <c r="D388" s="374" t="s">
        <v>172</v>
      </c>
      <c r="E388" s="163">
        <f t="shared" si="18"/>
        <v>4160</v>
      </c>
      <c r="F388" s="406">
        <v>4160</v>
      </c>
      <c r="G388" s="163">
        <v>0</v>
      </c>
      <c r="H388" s="163">
        <v>0</v>
      </c>
      <c r="I388" s="163">
        <v>0</v>
      </c>
    </row>
    <row r="389" spans="1:9" s="120" customFormat="1" ht="19.5" customHeight="1">
      <c r="A389" s="175"/>
      <c r="B389" s="571" t="s">
        <v>56</v>
      </c>
      <c r="C389" s="581"/>
      <c r="D389" s="578" t="s">
        <v>57</v>
      </c>
      <c r="E389" s="574">
        <f>SUM(E390:E405)</f>
        <v>455950</v>
      </c>
      <c r="F389" s="574">
        <f>SUM(F390:F405)</f>
        <v>395950</v>
      </c>
      <c r="G389" s="574">
        <f>SUM(G390:G405)</f>
        <v>0</v>
      </c>
      <c r="H389" s="574">
        <f>SUM(H390:H405)</f>
        <v>0</v>
      </c>
      <c r="I389" s="574">
        <f>SUM(I390:I405)</f>
        <v>60000</v>
      </c>
    </row>
    <row r="390" spans="1:9" s="120" customFormat="1" ht="19.5" customHeight="1">
      <c r="A390" s="175"/>
      <c r="B390" s="175"/>
      <c r="C390" s="373">
        <v>4010</v>
      </c>
      <c r="D390" s="374" t="s">
        <v>212</v>
      </c>
      <c r="E390" s="163">
        <f aca="true" t="shared" si="19" ref="E390:E405">F390+G390+H390+I390</f>
        <v>143170</v>
      </c>
      <c r="F390" s="161">
        <v>98163</v>
      </c>
      <c r="G390" s="161">
        <v>0</v>
      </c>
      <c r="H390" s="161">
        <v>0</v>
      </c>
      <c r="I390" s="161">
        <v>45007</v>
      </c>
    </row>
    <row r="391" spans="1:9" s="120" customFormat="1" ht="19.5" customHeight="1">
      <c r="A391" s="175"/>
      <c r="B391" s="175"/>
      <c r="C391" s="373">
        <v>4040</v>
      </c>
      <c r="D391" s="374" t="s">
        <v>53</v>
      </c>
      <c r="E391" s="163">
        <f t="shared" si="19"/>
        <v>14800</v>
      </c>
      <c r="F391" s="161">
        <v>11306</v>
      </c>
      <c r="G391" s="161">
        <v>0</v>
      </c>
      <c r="H391" s="161">
        <v>0</v>
      </c>
      <c r="I391" s="161">
        <v>3494</v>
      </c>
    </row>
    <row r="392" spans="1:9" s="120" customFormat="1" ht="19.5" customHeight="1">
      <c r="A392" s="175"/>
      <c r="B392" s="175"/>
      <c r="C392" s="373">
        <v>4110</v>
      </c>
      <c r="D392" s="374" t="s">
        <v>252</v>
      </c>
      <c r="E392" s="163">
        <f t="shared" si="19"/>
        <v>22630</v>
      </c>
      <c r="F392" s="161">
        <v>15307</v>
      </c>
      <c r="G392" s="161">
        <v>0</v>
      </c>
      <c r="H392" s="161">
        <v>0</v>
      </c>
      <c r="I392" s="161">
        <v>7323</v>
      </c>
    </row>
    <row r="393" spans="1:9" s="120" customFormat="1" ht="19.5" customHeight="1">
      <c r="A393" s="175"/>
      <c r="B393" s="175"/>
      <c r="C393" s="373">
        <v>4120</v>
      </c>
      <c r="D393" s="374" t="s">
        <v>12</v>
      </c>
      <c r="E393" s="163">
        <f t="shared" si="19"/>
        <v>2100</v>
      </c>
      <c r="F393" s="161">
        <v>1260</v>
      </c>
      <c r="G393" s="161">
        <v>0</v>
      </c>
      <c r="H393" s="161">
        <v>0</v>
      </c>
      <c r="I393" s="161">
        <v>840</v>
      </c>
    </row>
    <row r="394" spans="1:9" s="120" customFormat="1" ht="19.5" customHeight="1">
      <c r="A394" s="175"/>
      <c r="B394" s="175"/>
      <c r="C394" s="373">
        <v>4170</v>
      </c>
      <c r="D394" s="374" t="s">
        <v>175</v>
      </c>
      <c r="E394" s="163">
        <f t="shared" si="19"/>
        <v>27000</v>
      </c>
      <c r="F394" s="161">
        <v>27000</v>
      </c>
      <c r="G394" s="161">
        <v>0</v>
      </c>
      <c r="H394" s="161">
        <v>0</v>
      </c>
      <c r="I394" s="161">
        <v>0</v>
      </c>
    </row>
    <row r="395" spans="1:9" s="120" customFormat="1" ht="19.5" customHeight="1">
      <c r="A395" s="175"/>
      <c r="B395" s="175"/>
      <c r="C395" s="373">
        <v>4210</v>
      </c>
      <c r="D395" s="374" t="s">
        <v>218</v>
      </c>
      <c r="E395" s="163">
        <f t="shared" si="19"/>
        <v>5655</v>
      </c>
      <c r="F395" s="161">
        <v>5655</v>
      </c>
      <c r="G395" s="161">
        <v>0</v>
      </c>
      <c r="H395" s="161">
        <v>0</v>
      </c>
      <c r="I395" s="161">
        <v>0</v>
      </c>
    </row>
    <row r="396" spans="1:9" s="120" customFormat="1" ht="28.5" customHeight="1">
      <c r="A396" s="175"/>
      <c r="B396" s="175"/>
      <c r="C396" s="373">
        <v>4240</v>
      </c>
      <c r="D396" s="374" t="s">
        <v>42</v>
      </c>
      <c r="E396" s="163">
        <f t="shared" si="19"/>
        <v>1145</v>
      </c>
      <c r="F396" s="161">
        <v>800</v>
      </c>
      <c r="G396" s="161">
        <v>0</v>
      </c>
      <c r="H396" s="161">
        <v>0</v>
      </c>
      <c r="I396" s="161">
        <v>345</v>
      </c>
    </row>
    <row r="397" spans="1:9" s="120" customFormat="1" ht="21" customHeight="1">
      <c r="A397" s="175"/>
      <c r="B397" s="175"/>
      <c r="C397" s="373">
        <v>4280</v>
      </c>
      <c r="D397" s="374" t="s">
        <v>214</v>
      </c>
      <c r="E397" s="163">
        <f t="shared" si="19"/>
        <v>0</v>
      </c>
      <c r="F397" s="161">
        <v>0</v>
      </c>
      <c r="G397" s="161">
        <v>0</v>
      </c>
      <c r="H397" s="161">
        <v>0</v>
      </c>
      <c r="I397" s="161">
        <v>0</v>
      </c>
    </row>
    <row r="398" spans="1:9" s="120" customFormat="1" ht="19.5" customHeight="1">
      <c r="A398" s="175"/>
      <c r="B398" s="175"/>
      <c r="C398" s="373">
        <v>4300</v>
      </c>
      <c r="D398" s="374" t="s">
        <v>206</v>
      </c>
      <c r="E398" s="163">
        <f t="shared" si="19"/>
        <v>10850</v>
      </c>
      <c r="F398" s="161">
        <v>10850</v>
      </c>
      <c r="G398" s="161">
        <v>0</v>
      </c>
      <c r="H398" s="161">
        <v>0</v>
      </c>
      <c r="I398" s="161">
        <v>0</v>
      </c>
    </row>
    <row r="399" spans="1:9" s="120" customFormat="1" ht="19.5" customHeight="1">
      <c r="A399" s="175"/>
      <c r="B399" s="175"/>
      <c r="C399" s="373">
        <v>4350</v>
      </c>
      <c r="D399" s="374" t="s">
        <v>312</v>
      </c>
      <c r="E399" s="163">
        <f t="shared" si="19"/>
        <v>700</v>
      </c>
      <c r="F399" s="161">
        <v>700</v>
      </c>
      <c r="G399" s="161">
        <v>0</v>
      </c>
      <c r="H399" s="161">
        <v>0</v>
      </c>
      <c r="I399" s="161">
        <v>0</v>
      </c>
    </row>
    <row r="400" spans="1:9" s="120" customFormat="1" ht="45" customHeight="1">
      <c r="A400" s="175"/>
      <c r="B400" s="175"/>
      <c r="C400" s="373">
        <v>4360</v>
      </c>
      <c r="D400" s="291" t="s">
        <v>511</v>
      </c>
      <c r="E400" s="163">
        <f t="shared" si="19"/>
        <v>2950</v>
      </c>
      <c r="F400" s="161">
        <v>2950</v>
      </c>
      <c r="G400" s="161">
        <v>0</v>
      </c>
      <c r="H400" s="161">
        <v>0</v>
      </c>
      <c r="I400" s="161">
        <v>0</v>
      </c>
    </row>
    <row r="401" spans="1:9" s="120" customFormat="1" ht="45.75" customHeight="1">
      <c r="A401" s="175"/>
      <c r="B401" s="175"/>
      <c r="C401" s="373">
        <v>4370</v>
      </c>
      <c r="D401" s="291" t="s">
        <v>512</v>
      </c>
      <c r="E401" s="163">
        <f t="shared" si="19"/>
        <v>1800</v>
      </c>
      <c r="F401" s="161">
        <v>1800</v>
      </c>
      <c r="G401" s="161">
        <v>0</v>
      </c>
      <c r="H401" s="161">
        <v>0</v>
      </c>
      <c r="I401" s="161">
        <v>0</v>
      </c>
    </row>
    <row r="402" spans="1:9" s="120" customFormat="1" ht="23.25" customHeight="1">
      <c r="A402" s="175"/>
      <c r="B402" s="175"/>
      <c r="C402" s="373">
        <v>4410</v>
      </c>
      <c r="D402" s="374" t="s">
        <v>215</v>
      </c>
      <c r="E402" s="163">
        <f t="shared" si="19"/>
        <v>750</v>
      </c>
      <c r="F402" s="161">
        <v>450</v>
      </c>
      <c r="G402" s="161">
        <v>0</v>
      </c>
      <c r="H402" s="161">
        <v>0</v>
      </c>
      <c r="I402" s="161">
        <v>300</v>
      </c>
    </row>
    <row r="403" spans="1:9" s="120" customFormat="1" ht="19.5" customHeight="1">
      <c r="A403" s="175"/>
      <c r="B403" s="175"/>
      <c r="C403" s="373">
        <v>4430</v>
      </c>
      <c r="D403" s="374" t="s">
        <v>207</v>
      </c>
      <c r="E403" s="163">
        <f t="shared" si="19"/>
        <v>1000</v>
      </c>
      <c r="F403" s="161">
        <v>1000</v>
      </c>
      <c r="G403" s="161">
        <v>0</v>
      </c>
      <c r="H403" s="161">
        <v>0</v>
      </c>
      <c r="I403" s="161">
        <v>0</v>
      </c>
    </row>
    <row r="404" spans="1:9" s="120" customFormat="1" ht="25.5">
      <c r="A404" s="175"/>
      <c r="B404" s="175"/>
      <c r="C404" s="373">
        <v>4440</v>
      </c>
      <c r="D404" s="374" t="s">
        <v>262</v>
      </c>
      <c r="E404" s="163">
        <f t="shared" si="19"/>
        <v>10500</v>
      </c>
      <c r="F404" s="161">
        <v>7809</v>
      </c>
      <c r="G404" s="161">
        <v>0</v>
      </c>
      <c r="H404" s="161">
        <v>0</v>
      </c>
      <c r="I404" s="161">
        <v>2691</v>
      </c>
    </row>
    <row r="405" spans="1:9" s="120" customFormat="1" ht="28.5" customHeight="1">
      <c r="A405" s="175"/>
      <c r="B405" s="175"/>
      <c r="C405" s="373">
        <v>4700</v>
      </c>
      <c r="D405" s="374" t="s">
        <v>172</v>
      </c>
      <c r="E405" s="163">
        <f t="shared" si="19"/>
        <v>210900</v>
      </c>
      <c r="F405" s="161">
        <v>210900</v>
      </c>
      <c r="G405" s="161">
        <v>0</v>
      </c>
      <c r="H405" s="161">
        <v>0</v>
      </c>
      <c r="I405" s="161">
        <v>0</v>
      </c>
    </row>
    <row r="406" spans="1:9" s="120" customFormat="1" ht="19.5" customHeight="1">
      <c r="A406" s="175"/>
      <c r="B406" s="571" t="s">
        <v>60</v>
      </c>
      <c r="C406" s="581"/>
      <c r="D406" s="578" t="s">
        <v>318</v>
      </c>
      <c r="E406" s="574">
        <f>SUM(E408:E414)</f>
        <v>2614745</v>
      </c>
      <c r="F406" s="574">
        <f>SUM(F408:F414)</f>
        <v>2614745</v>
      </c>
      <c r="G406" s="574">
        <f>SUM(G408:G414)</f>
        <v>0</v>
      </c>
      <c r="H406" s="574">
        <f>SUM(H408:H414)</f>
        <v>0</v>
      </c>
      <c r="I406" s="574">
        <f>SUM(I408:I414)</f>
        <v>0</v>
      </c>
    </row>
    <row r="407" spans="1:9" s="120" customFormat="1" ht="45.75" customHeight="1">
      <c r="A407" s="175"/>
      <c r="B407" s="176"/>
      <c r="C407" s="33">
        <v>2820</v>
      </c>
      <c r="D407" s="32" t="s">
        <v>418</v>
      </c>
      <c r="E407" s="163">
        <f aca="true" t="shared" si="20" ref="E407:E415">F407+G407+H407+I407</f>
        <v>125000</v>
      </c>
      <c r="F407" s="164">
        <f>F408</f>
        <v>125000</v>
      </c>
      <c r="G407" s="164">
        <v>0</v>
      </c>
      <c r="H407" s="164">
        <v>0</v>
      </c>
      <c r="I407" s="164">
        <v>0</v>
      </c>
    </row>
    <row r="408" spans="1:9" s="120" customFormat="1" ht="45.75" customHeight="1">
      <c r="A408" s="175"/>
      <c r="B408" s="176"/>
      <c r="C408" s="136" t="s">
        <v>225</v>
      </c>
      <c r="D408" s="25" t="s">
        <v>479</v>
      </c>
      <c r="E408" s="163">
        <f t="shared" si="20"/>
        <v>125000</v>
      </c>
      <c r="F408" s="164">
        <v>125000</v>
      </c>
      <c r="G408" s="164">
        <v>0</v>
      </c>
      <c r="H408" s="164">
        <v>0</v>
      </c>
      <c r="I408" s="164">
        <v>0</v>
      </c>
    </row>
    <row r="409" spans="1:9" s="120" customFormat="1" ht="21.75" customHeight="1">
      <c r="A409" s="175"/>
      <c r="B409" s="176"/>
      <c r="C409" s="198" t="s">
        <v>248</v>
      </c>
      <c r="D409" s="199" t="s">
        <v>309</v>
      </c>
      <c r="E409" s="163">
        <f t="shared" si="20"/>
        <v>24760</v>
      </c>
      <c r="F409" s="164">
        <v>24760</v>
      </c>
      <c r="G409" s="164">
        <v>0</v>
      </c>
      <c r="H409" s="164">
        <v>0</v>
      </c>
      <c r="I409" s="164">
        <v>0</v>
      </c>
    </row>
    <row r="410" spans="1:9" s="120" customFormat="1" ht="19.5" customHeight="1">
      <c r="A410" s="175"/>
      <c r="B410" s="176"/>
      <c r="C410" s="33">
        <v>4170</v>
      </c>
      <c r="D410" s="32" t="s">
        <v>175</v>
      </c>
      <c r="E410" s="163">
        <f t="shared" si="20"/>
        <v>3000</v>
      </c>
      <c r="F410" s="164">
        <v>3000</v>
      </c>
      <c r="G410" s="164">
        <v>0</v>
      </c>
      <c r="H410" s="164">
        <v>0</v>
      </c>
      <c r="I410" s="164">
        <v>0</v>
      </c>
    </row>
    <row r="411" spans="1:9" s="120" customFormat="1" ht="19.5" customHeight="1">
      <c r="A411" s="175"/>
      <c r="B411" s="176"/>
      <c r="C411" s="37">
        <v>4210</v>
      </c>
      <c r="D411" s="38" t="s">
        <v>218</v>
      </c>
      <c r="E411" s="163">
        <f t="shared" si="20"/>
        <v>8000</v>
      </c>
      <c r="F411" s="164">
        <v>8000</v>
      </c>
      <c r="G411" s="164">
        <v>0</v>
      </c>
      <c r="H411" s="164">
        <v>0</v>
      </c>
      <c r="I411" s="164">
        <v>0</v>
      </c>
    </row>
    <row r="412" spans="1:9" s="120" customFormat="1" ht="19.5" customHeight="1">
      <c r="A412" s="175"/>
      <c r="B412" s="176"/>
      <c r="C412" s="37">
        <v>4300</v>
      </c>
      <c r="D412" s="38" t="s">
        <v>206</v>
      </c>
      <c r="E412" s="163">
        <f t="shared" si="20"/>
        <v>31500</v>
      </c>
      <c r="F412" s="164">
        <v>31500</v>
      </c>
      <c r="G412" s="164">
        <v>0</v>
      </c>
      <c r="H412" s="164">
        <v>0</v>
      </c>
      <c r="I412" s="164">
        <v>0</v>
      </c>
    </row>
    <row r="413" spans="1:9" s="120" customFormat="1" ht="25.5">
      <c r="A413" s="175"/>
      <c r="B413" s="176"/>
      <c r="C413" s="37">
        <v>4440</v>
      </c>
      <c r="D413" s="32" t="s">
        <v>262</v>
      </c>
      <c r="E413" s="163">
        <f t="shared" si="20"/>
        <v>422485</v>
      </c>
      <c r="F413" s="164">
        <v>422485</v>
      </c>
      <c r="G413" s="164">
        <v>0</v>
      </c>
      <c r="H413" s="164">
        <v>0</v>
      </c>
      <c r="I413" s="164">
        <v>0</v>
      </c>
    </row>
    <row r="414" spans="1:9" s="120" customFormat="1" ht="21.75" customHeight="1">
      <c r="A414" s="175"/>
      <c r="B414" s="176"/>
      <c r="C414" s="35" t="s">
        <v>268</v>
      </c>
      <c r="D414" s="38" t="s">
        <v>61</v>
      </c>
      <c r="E414" s="163">
        <f t="shared" si="20"/>
        <v>2000000</v>
      </c>
      <c r="F414" s="164">
        <f>SUM(F415)</f>
        <v>2000000</v>
      </c>
      <c r="G414" s="164">
        <v>0</v>
      </c>
      <c r="H414" s="164">
        <v>0</v>
      </c>
      <c r="I414" s="164">
        <v>0</v>
      </c>
    </row>
    <row r="415" spans="1:9" s="120" customFormat="1" ht="51" customHeight="1">
      <c r="A415" s="175"/>
      <c r="B415" s="176"/>
      <c r="C415" s="35" t="s">
        <v>225</v>
      </c>
      <c r="D415" s="25" t="s">
        <v>607</v>
      </c>
      <c r="E415" s="163">
        <f t="shared" si="20"/>
        <v>2000000</v>
      </c>
      <c r="F415" s="164">
        <v>2000000</v>
      </c>
      <c r="G415" s="164">
        <v>0</v>
      </c>
      <c r="H415" s="164">
        <v>0</v>
      </c>
      <c r="I415" s="164">
        <v>0</v>
      </c>
    </row>
    <row r="416" spans="1:9" s="120" customFormat="1" ht="19.5" customHeight="1">
      <c r="A416" s="256" t="s">
        <v>62</v>
      </c>
      <c r="B416" s="256"/>
      <c r="C416" s="257"/>
      <c r="D416" s="254" t="s">
        <v>63</v>
      </c>
      <c r="E416" s="258">
        <f>E417+E423+E425</f>
        <v>17616600</v>
      </c>
      <c r="F416" s="258">
        <f>F417+F423+F425</f>
        <v>14138600</v>
      </c>
      <c r="G416" s="258">
        <f>G417+G423+G425</f>
        <v>3478000</v>
      </c>
      <c r="H416" s="258">
        <f>H417+H423+H425</f>
        <v>0</v>
      </c>
      <c r="I416" s="258">
        <f>I417+I423+I425</f>
        <v>0</v>
      </c>
    </row>
    <row r="417" spans="1:9" s="120" customFormat="1" ht="19.5" customHeight="1">
      <c r="A417" s="176"/>
      <c r="B417" s="571" t="s">
        <v>129</v>
      </c>
      <c r="C417" s="575"/>
      <c r="D417" s="576" t="s">
        <v>180</v>
      </c>
      <c r="E417" s="574">
        <f>E418+E419+E421</f>
        <v>14058600</v>
      </c>
      <c r="F417" s="574">
        <f>F418+F419+F421</f>
        <v>14058600</v>
      </c>
      <c r="G417" s="574">
        <f>G418+G419+G421</f>
        <v>0</v>
      </c>
      <c r="H417" s="574">
        <f>H418+H419+H421</f>
        <v>0</v>
      </c>
      <c r="I417" s="574">
        <f>I418+I419+I421</f>
        <v>0</v>
      </c>
    </row>
    <row r="418" spans="1:9" s="120" customFormat="1" ht="54.75" customHeight="1">
      <c r="A418" s="176"/>
      <c r="B418" s="34"/>
      <c r="C418" s="198" t="s">
        <v>573</v>
      </c>
      <c r="D418" s="377" t="s">
        <v>608</v>
      </c>
      <c r="E418" s="163">
        <f>SUM(F418:I418)</f>
        <v>10968600</v>
      </c>
      <c r="F418" s="163">
        <v>10968600</v>
      </c>
      <c r="G418" s="163">
        <v>0</v>
      </c>
      <c r="H418" s="163">
        <v>0</v>
      </c>
      <c r="I418" s="163">
        <v>0</v>
      </c>
    </row>
    <row r="419" spans="1:9" s="120" customFormat="1" ht="57.75" customHeight="1">
      <c r="A419" s="176"/>
      <c r="B419" s="34"/>
      <c r="C419" s="198" t="s">
        <v>576</v>
      </c>
      <c r="D419" s="199" t="s">
        <v>577</v>
      </c>
      <c r="E419" s="163">
        <f>SUM(F419:I419)</f>
        <v>400000</v>
      </c>
      <c r="F419" s="163">
        <f>SUM(F420)</f>
        <v>400000</v>
      </c>
      <c r="G419" s="163">
        <f>SUM(G420)</f>
        <v>0</v>
      </c>
      <c r="H419" s="163">
        <f>SUM(H420)</f>
        <v>0</v>
      </c>
      <c r="I419" s="163">
        <f>SUM(I420)</f>
        <v>0</v>
      </c>
    </row>
    <row r="420" spans="1:9" s="120" customFormat="1" ht="37.5" customHeight="1">
      <c r="A420" s="176"/>
      <c r="B420" s="175"/>
      <c r="C420" s="135" t="s">
        <v>225</v>
      </c>
      <c r="D420" s="134" t="s">
        <v>643</v>
      </c>
      <c r="E420" s="163">
        <f>F420+G420+H420+I420</f>
        <v>400000</v>
      </c>
      <c r="F420" s="163">
        <v>400000</v>
      </c>
      <c r="G420" s="163">
        <v>0</v>
      </c>
      <c r="H420" s="163">
        <v>0</v>
      </c>
      <c r="I420" s="163">
        <v>0</v>
      </c>
    </row>
    <row r="421" spans="1:9" s="120" customFormat="1" ht="19.5" customHeight="1">
      <c r="A421" s="176"/>
      <c r="B421" s="175"/>
      <c r="C421" s="35" t="s">
        <v>268</v>
      </c>
      <c r="D421" s="38" t="s">
        <v>61</v>
      </c>
      <c r="E421" s="163">
        <f>E422</f>
        <v>2690000</v>
      </c>
      <c r="F421" s="163">
        <f>F422</f>
        <v>2690000</v>
      </c>
      <c r="G421" s="163">
        <v>0</v>
      </c>
      <c r="H421" s="163">
        <v>0</v>
      </c>
      <c r="I421" s="163">
        <v>0</v>
      </c>
    </row>
    <row r="422" spans="1:9" s="120" customFormat="1" ht="30.75" customHeight="1">
      <c r="A422" s="176"/>
      <c r="B422" s="175"/>
      <c r="C422" s="35" t="s">
        <v>225</v>
      </c>
      <c r="D422" s="38" t="s">
        <v>419</v>
      </c>
      <c r="E422" s="163">
        <f>F422+G422+H422+I422</f>
        <v>2690000</v>
      </c>
      <c r="F422" s="163">
        <v>2690000</v>
      </c>
      <c r="G422" s="163">
        <v>0</v>
      </c>
      <c r="H422" s="163">
        <v>0</v>
      </c>
      <c r="I422" s="163">
        <v>0</v>
      </c>
    </row>
    <row r="423" spans="1:9" s="120" customFormat="1" ht="42.75" customHeight="1">
      <c r="A423" s="176"/>
      <c r="B423" s="571" t="s">
        <v>64</v>
      </c>
      <c r="C423" s="575"/>
      <c r="D423" s="576" t="s">
        <v>490</v>
      </c>
      <c r="E423" s="574">
        <f>SUM(E424:E424)</f>
        <v>3478000</v>
      </c>
      <c r="F423" s="574">
        <f>SUM(F424:F424)</f>
        <v>0</v>
      </c>
      <c r="G423" s="574">
        <f>SUM(G424:G424)</f>
        <v>3478000</v>
      </c>
      <c r="H423" s="574">
        <f>SUM(H424:H424)</f>
        <v>0</v>
      </c>
      <c r="I423" s="574">
        <f>SUM(I424:I424)</f>
        <v>0</v>
      </c>
    </row>
    <row r="424" spans="1:9" s="120" customFormat="1" ht="24" customHeight="1">
      <c r="A424" s="176"/>
      <c r="B424" s="35"/>
      <c r="C424" s="35" t="s">
        <v>65</v>
      </c>
      <c r="D424" s="36" t="s">
        <v>66</v>
      </c>
      <c r="E424" s="163">
        <f>F424+G424+H424+I424</f>
        <v>3478000</v>
      </c>
      <c r="F424" s="161">
        <v>0</v>
      </c>
      <c r="G424" s="161">
        <v>3478000</v>
      </c>
      <c r="H424" s="163">
        <v>0</v>
      </c>
      <c r="I424" s="163">
        <v>0</v>
      </c>
    </row>
    <row r="425" spans="1:9" s="120" customFormat="1" ht="19.5" customHeight="1">
      <c r="A425" s="176"/>
      <c r="B425" s="571" t="s">
        <v>67</v>
      </c>
      <c r="C425" s="575"/>
      <c r="D425" s="576" t="s">
        <v>318</v>
      </c>
      <c r="E425" s="588">
        <f>E426+E431+E432+E433</f>
        <v>80000</v>
      </c>
      <c r="F425" s="588">
        <f>F426+F431+F432+F433</f>
        <v>80000</v>
      </c>
      <c r="G425" s="588">
        <f>G426+G431+G432+G433</f>
        <v>0</v>
      </c>
      <c r="H425" s="588">
        <f>H426+H431+H432+H433</f>
        <v>0</v>
      </c>
      <c r="I425" s="588">
        <f>I426+I431+I432+I433</f>
        <v>0</v>
      </c>
    </row>
    <row r="426" spans="1:9" s="120" customFormat="1" ht="43.5" customHeight="1">
      <c r="A426" s="176"/>
      <c r="B426" s="176"/>
      <c r="C426" s="35" t="s">
        <v>363</v>
      </c>
      <c r="D426" s="32" t="s">
        <v>418</v>
      </c>
      <c r="E426" s="163">
        <f>SUM(E427:E430)</f>
        <v>46000</v>
      </c>
      <c r="F426" s="161">
        <f>SUM(F427:F430)</f>
        <v>46000</v>
      </c>
      <c r="G426" s="161">
        <v>0</v>
      </c>
      <c r="H426" s="161">
        <v>0</v>
      </c>
      <c r="I426" s="161">
        <v>0</v>
      </c>
    </row>
    <row r="427" spans="1:9" s="120" customFormat="1" ht="57.75" customHeight="1">
      <c r="A427" s="176"/>
      <c r="B427" s="176"/>
      <c r="C427" s="135" t="s">
        <v>225</v>
      </c>
      <c r="D427" s="411" t="s">
        <v>609</v>
      </c>
      <c r="E427" s="163">
        <f>SUM(F427:I427)</f>
        <v>10000</v>
      </c>
      <c r="F427" s="141">
        <v>10000</v>
      </c>
      <c r="G427" s="161">
        <v>0</v>
      </c>
      <c r="H427" s="161">
        <v>0</v>
      </c>
      <c r="I427" s="161">
        <v>0</v>
      </c>
    </row>
    <row r="428" spans="1:9" s="120" customFormat="1" ht="51.75" customHeight="1">
      <c r="A428" s="176"/>
      <c r="B428" s="176"/>
      <c r="C428" s="135"/>
      <c r="D428" s="411" t="s">
        <v>610</v>
      </c>
      <c r="E428" s="163">
        <f>SUM(F428:I428)</f>
        <v>20000</v>
      </c>
      <c r="F428" s="141">
        <v>20000</v>
      </c>
      <c r="G428" s="161">
        <v>0</v>
      </c>
      <c r="H428" s="161">
        <v>0</v>
      </c>
      <c r="I428" s="161">
        <v>0</v>
      </c>
    </row>
    <row r="429" spans="1:9" s="120" customFormat="1" ht="60.75" customHeight="1">
      <c r="A429" s="176"/>
      <c r="B429" s="176"/>
      <c r="C429" s="135"/>
      <c r="D429" s="411" t="s">
        <v>580</v>
      </c>
      <c r="E429" s="163">
        <f>SUM(F429:I429)</f>
        <v>10000</v>
      </c>
      <c r="F429" s="141">
        <v>10000</v>
      </c>
      <c r="G429" s="161">
        <v>0</v>
      </c>
      <c r="H429" s="161">
        <v>0</v>
      </c>
      <c r="I429" s="161">
        <v>0</v>
      </c>
    </row>
    <row r="430" spans="1:9" s="120" customFormat="1" ht="37.5" customHeight="1">
      <c r="A430" s="176"/>
      <c r="B430" s="176"/>
      <c r="C430" s="178"/>
      <c r="D430" s="411" t="s">
        <v>528</v>
      </c>
      <c r="E430" s="163">
        <f>SUM(F430:I430)</f>
        <v>6000</v>
      </c>
      <c r="F430" s="141">
        <v>6000</v>
      </c>
      <c r="G430" s="161">
        <v>0</v>
      </c>
      <c r="H430" s="161">
        <v>0</v>
      </c>
      <c r="I430" s="161">
        <v>0</v>
      </c>
    </row>
    <row r="431" spans="1:9" s="120" customFormat="1" ht="21.75" customHeight="1">
      <c r="A431" s="176"/>
      <c r="B431" s="176"/>
      <c r="C431" s="33">
        <v>4170</v>
      </c>
      <c r="D431" s="32" t="s">
        <v>311</v>
      </c>
      <c r="E431" s="163">
        <f>SUM(F431:I431)</f>
        <v>4000</v>
      </c>
      <c r="F431" s="141">
        <v>4000</v>
      </c>
      <c r="G431" s="161">
        <v>0</v>
      </c>
      <c r="H431" s="161">
        <v>0</v>
      </c>
      <c r="I431" s="161">
        <v>0</v>
      </c>
    </row>
    <row r="432" spans="1:9" s="120" customFormat="1" ht="21.75" customHeight="1">
      <c r="A432" s="176"/>
      <c r="B432" s="176"/>
      <c r="C432" s="35" t="s">
        <v>254</v>
      </c>
      <c r="D432" s="36" t="s">
        <v>218</v>
      </c>
      <c r="E432" s="163">
        <f>F432+G432+H432+I432</f>
        <v>15000</v>
      </c>
      <c r="F432" s="161">
        <v>15000</v>
      </c>
      <c r="G432" s="161">
        <v>0</v>
      </c>
      <c r="H432" s="161">
        <v>0</v>
      </c>
      <c r="I432" s="161">
        <v>0</v>
      </c>
    </row>
    <row r="433" spans="1:9" s="120" customFormat="1" ht="19.5" customHeight="1">
      <c r="A433" s="176"/>
      <c r="B433" s="176"/>
      <c r="C433" s="35" t="s">
        <v>234</v>
      </c>
      <c r="D433" s="36" t="s">
        <v>206</v>
      </c>
      <c r="E433" s="163">
        <f>F433+G433+H433+I433</f>
        <v>15000</v>
      </c>
      <c r="F433" s="161">
        <v>15000</v>
      </c>
      <c r="G433" s="161">
        <v>0</v>
      </c>
      <c r="H433" s="161">
        <v>0</v>
      </c>
      <c r="I433" s="161">
        <v>0</v>
      </c>
    </row>
    <row r="434" spans="1:9" s="120" customFormat="1" ht="19.5" customHeight="1">
      <c r="A434" s="256" t="s">
        <v>68</v>
      </c>
      <c r="B434" s="256"/>
      <c r="C434" s="257"/>
      <c r="D434" s="254" t="s">
        <v>69</v>
      </c>
      <c r="E434" s="258">
        <f>E435+E467+E491+E500+E502+E516+E520+E522</f>
        <v>13188050</v>
      </c>
      <c r="F434" s="258">
        <f>F435+F467+F491+F500+F502+F516+F520+F522</f>
        <v>11162235</v>
      </c>
      <c r="G434" s="258">
        <f>G435+G467+G491+G500+G502+G516+G520+G522</f>
        <v>12000</v>
      </c>
      <c r="H434" s="258">
        <f>H435+H467+H491+H500+H502+H516+H520+H522</f>
        <v>0</v>
      </c>
      <c r="I434" s="258">
        <f>I435+I467+I491+I500+I502+I516+I520+I522</f>
        <v>2013815</v>
      </c>
    </row>
    <row r="435" spans="1:9" s="167" customFormat="1" ht="19.5" customHeight="1">
      <c r="A435" s="197"/>
      <c r="B435" s="567" t="s">
        <v>70</v>
      </c>
      <c r="C435" s="596"/>
      <c r="D435" s="569" t="s">
        <v>71</v>
      </c>
      <c r="E435" s="570">
        <f>SUM(E436:E464)</f>
        <v>7465650</v>
      </c>
      <c r="F435" s="570">
        <f>SUM(F436:F464)</f>
        <v>5797997</v>
      </c>
      <c r="G435" s="570">
        <f>SUM(G436:G464)</f>
        <v>0</v>
      </c>
      <c r="H435" s="570">
        <f>SUM(H436:H464)</f>
        <v>0</v>
      </c>
      <c r="I435" s="570">
        <f>SUM(I436:I464)</f>
        <v>1667653</v>
      </c>
    </row>
    <row r="436" spans="1:9" s="120" customFormat="1" ht="48.75" customHeight="1">
      <c r="A436" s="197"/>
      <c r="B436" s="175"/>
      <c r="C436" s="35" t="s">
        <v>72</v>
      </c>
      <c r="D436" s="36" t="s">
        <v>74</v>
      </c>
      <c r="E436" s="163">
        <f aca="true" t="shared" si="21" ref="E436:E463">SUM(F436:I436)</f>
        <v>600000</v>
      </c>
      <c r="F436" s="163">
        <v>600000</v>
      </c>
      <c r="G436" s="163">
        <v>0</v>
      </c>
      <c r="H436" s="163">
        <v>0</v>
      </c>
      <c r="I436" s="161">
        <v>0</v>
      </c>
    </row>
    <row r="437" spans="1:9" s="120" customFormat="1" ht="45.75" customHeight="1">
      <c r="A437" s="197"/>
      <c r="B437" s="175"/>
      <c r="C437" s="35" t="s">
        <v>363</v>
      </c>
      <c r="D437" s="32" t="s">
        <v>418</v>
      </c>
      <c r="E437" s="163">
        <f t="shared" si="21"/>
        <v>65000</v>
      </c>
      <c r="F437" s="163">
        <v>65000</v>
      </c>
      <c r="G437" s="163">
        <v>0</v>
      </c>
      <c r="H437" s="163">
        <v>0</v>
      </c>
      <c r="I437" s="163">
        <v>0</v>
      </c>
    </row>
    <row r="438" spans="1:9" s="120" customFormat="1" ht="21.75" customHeight="1">
      <c r="A438" s="197"/>
      <c r="B438" s="175"/>
      <c r="C438" s="373">
        <v>3020</v>
      </c>
      <c r="D438" s="374" t="s">
        <v>309</v>
      </c>
      <c r="E438" s="163">
        <f t="shared" si="21"/>
        <v>11000</v>
      </c>
      <c r="F438" s="163">
        <v>9480</v>
      </c>
      <c r="G438" s="163">
        <v>0</v>
      </c>
      <c r="H438" s="163">
        <v>0</v>
      </c>
      <c r="I438" s="163">
        <v>1520</v>
      </c>
    </row>
    <row r="439" spans="1:9" s="120" customFormat="1" ht="19.5" customHeight="1">
      <c r="A439" s="197"/>
      <c r="B439" s="175"/>
      <c r="C439" s="373">
        <v>3110</v>
      </c>
      <c r="D439" s="374" t="s">
        <v>75</v>
      </c>
      <c r="E439" s="163">
        <f t="shared" si="21"/>
        <v>267296</v>
      </c>
      <c r="F439" s="163">
        <v>260451</v>
      </c>
      <c r="G439" s="163">
        <v>0</v>
      </c>
      <c r="H439" s="163">
        <v>0</v>
      </c>
      <c r="I439" s="163">
        <v>6845</v>
      </c>
    </row>
    <row r="440" spans="1:9" s="120" customFormat="1" ht="19.5" customHeight="1">
      <c r="A440" s="197"/>
      <c r="B440" s="175"/>
      <c r="C440" s="373">
        <v>3119</v>
      </c>
      <c r="D440" s="374" t="s">
        <v>75</v>
      </c>
      <c r="E440" s="163">
        <f t="shared" si="21"/>
        <v>66704</v>
      </c>
      <c r="F440" s="163">
        <v>66704</v>
      </c>
      <c r="G440" s="163">
        <v>0</v>
      </c>
      <c r="H440" s="163">
        <v>0</v>
      </c>
      <c r="I440" s="163">
        <v>0</v>
      </c>
    </row>
    <row r="441" spans="1:9" s="120" customFormat="1" ht="19.5" customHeight="1">
      <c r="A441" s="197"/>
      <c r="B441" s="175"/>
      <c r="C441" s="373">
        <v>4010</v>
      </c>
      <c r="D441" s="374" t="s">
        <v>212</v>
      </c>
      <c r="E441" s="163">
        <f t="shared" si="21"/>
        <v>3377350</v>
      </c>
      <c r="F441" s="163">
        <v>2399420</v>
      </c>
      <c r="G441" s="163">
        <v>0</v>
      </c>
      <c r="H441" s="163">
        <v>0</v>
      </c>
      <c r="I441" s="163">
        <v>977930</v>
      </c>
    </row>
    <row r="442" spans="1:9" s="120" customFormat="1" ht="19.5" customHeight="1">
      <c r="A442" s="197"/>
      <c r="B442" s="175"/>
      <c r="C442" s="373">
        <v>4040</v>
      </c>
      <c r="D442" s="374" t="s">
        <v>53</v>
      </c>
      <c r="E442" s="163">
        <f t="shared" si="21"/>
        <v>274000</v>
      </c>
      <c r="F442" s="163">
        <v>204159</v>
      </c>
      <c r="G442" s="163">
        <v>0</v>
      </c>
      <c r="H442" s="163">
        <v>0</v>
      </c>
      <c r="I442" s="163">
        <v>69841</v>
      </c>
    </row>
    <row r="443" spans="1:9" s="120" customFormat="1" ht="19.5" customHeight="1">
      <c r="A443" s="197"/>
      <c r="B443" s="175"/>
      <c r="C443" s="373">
        <v>4110</v>
      </c>
      <c r="D443" s="374" t="s">
        <v>252</v>
      </c>
      <c r="E443" s="163">
        <f t="shared" si="21"/>
        <v>584300</v>
      </c>
      <c r="F443" s="163">
        <v>427733</v>
      </c>
      <c r="G443" s="163">
        <v>0</v>
      </c>
      <c r="H443" s="163">
        <v>0</v>
      </c>
      <c r="I443" s="163">
        <v>156567</v>
      </c>
    </row>
    <row r="444" spans="1:9" s="120" customFormat="1" ht="19.5" customHeight="1">
      <c r="A444" s="197"/>
      <c r="B444" s="175"/>
      <c r="C444" s="373">
        <v>4120</v>
      </c>
      <c r="D444" s="374" t="s">
        <v>12</v>
      </c>
      <c r="E444" s="163">
        <f t="shared" si="21"/>
        <v>88000</v>
      </c>
      <c r="F444" s="163">
        <v>63155</v>
      </c>
      <c r="G444" s="163">
        <v>0</v>
      </c>
      <c r="H444" s="163">
        <v>0</v>
      </c>
      <c r="I444" s="163">
        <v>24845</v>
      </c>
    </row>
    <row r="445" spans="1:9" s="120" customFormat="1" ht="19.5" customHeight="1">
      <c r="A445" s="197"/>
      <c r="B445" s="175"/>
      <c r="C445" s="373">
        <v>4170</v>
      </c>
      <c r="D445" s="374" t="s">
        <v>311</v>
      </c>
      <c r="E445" s="163">
        <f t="shared" si="21"/>
        <v>40000</v>
      </c>
      <c r="F445" s="163">
        <v>36200</v>
      </c>
      <c r="G445" s="163">
        <v>0</v>
      </c>
      <c r="H445" s="163">
        <v>0</v>
      </c>
      <c r="I445" s="163">
        <v>3800</v>
      </c>
    </row>
    <row r="446" spans="1:9" s="120" customFormat="1" ht="19.5" customHeight="1">
      <c r="A446" s="197"/>
      <c r="B446" s="175"/>
      <c r="C446" s="373">
        <v>4210</v>
      </c>
      <c r="D446" s="374" t="s">
        <v>218</v>
      </c>
      <c r="E446" s="163">
        <f t="shared" si="21"/>
        <v>230300</v>
      </c>
      <c r="F446" s="163">
        <v>175170</v>
      </c>
      <c r="G446" s="163">
        <v>0</v>
      </c>
      <c r="H446" s="163">
        <v>0</v>
      </c>
      <c r="I446" s="163">
        <v>55130</v>
      </c>
    </row>
    <row r="447" spans="1:9" s="120" customFormat="1" ht="19.5" customHeight="1">
      <c r="A447" s="197"/>
      <c r="B447" s="175"/>
      <c r="C447" s="373">
        <v>4220</v>
      </c>
      <c r="D447" s="374" t="s">
        <v>76</v>
      </c>
      <c r="E447" s="163">
        <f t="shared" si="21"/>
        <v>310180</v>
      </c>
      <c r="F447" s="163">
        <v>213035</v>
      </c>
      <c r="G447" s="163">
        <v>0</v>
      </c>
      <c r="H447" s="163">
        <v>0</v>
      </c>
      <c r="I447" s="163">
        <v>97145</v>
      </c>
    </row>
    <row r="448" spans="1:9" s="120" customFormat="1" ht="29.25" customHeight="1">
      <c r="A448" s="197"/>
      <c r="B448" s="175"/>
      <c r="C448" s="373">
        <v>4230</v>
      </c>
      <c r="D448" s="374" t="s">
        <v>475</v>
      </c>
      <c r="E448" s="163">
        <f t="shared" si="21"/>
        <v>42000</v>
      </c>
      <c r="F448" s="163">
        <v>28693</v>
      </c>
      <c r="G448" s="163">
        <v>0</v>
      </c>
      <c r="H448" s="163">
        <v>0</v>
      </c>
      <c r="I448" s="163">
        <v>13307</v>
      </c>
    </row>
    <row r="449" spans="1:9" s="120" customFormat="1" ht="21.75" customHeight="1">
      <c r="A449" s="197"/>
      <c r="B449" s="175"/>
      <c r="C449" s="373">
        <v>4240</v>
      </c>
      <c r="D449" s="374" t="s">
        <v>42</v>
      </c>
      <c r="E449" s="163">
        <f t="shared" si="21"/>
        <v>39000</v>
      </c>
      <c r="F449" s="163">
        <v>33678</v>
      </c>
      <c r="G449" s="163">
        <v>0</v>
      </c>
      <c r="H449" s="163">
        <v>0</v>
      </c>
      <c r="I449" s="163">
        <v>5322</v>
      </c>
    </row>
    <row r="450" spans="1:9" s="120" customFormat="1" ht="21.75" customHeight="1">
      <c r="A450" s="197"/>
      <c r="B450" s="175"/>
      <c r="C450" s="373">
        <v>4260</v>
      </c>
      <c r="D450" s="374" t="s">
        <v>213</v>
      </c>
      <c r="E450" s="163">
        <f t="shared" si="21"/>
        <v>305000</v>
      </c>
      <c r="F450" s="163">
        <v>203702</v>
      </c>
      <c r="G450" s="163">
        <v>0</v>
      </c>
      <c r="H450" s="163">
        <v>0</v>
      </c>
      <c r="I450" s="163">
        <v>101298</v>
      </c>
    </row>
    <row r="451" spans="1:9" s="120" customFormat="1" ht="21.75" customHeight="1">
      <c r="A451" s="197"/>
      <c r="B451" s="175"/>
      <c r="C451" s="373">
        <v>4270</v>
      </c>
      <c r="D451" s="374" t="s">
        <v>219</v>
      </c>
      <c r="E451" s="163">
        <f t="shared" si="21"/>
        <v>21500</v>
      </c>
      <c r="F451" s="163">
        <v>2500</v>
      </c>
      <c r="G451" s="163">
        <v>0</v>
      </c>
      <c r="H451" s="163">
        <v>0</v>
      </c>
      <c r="I451" s="163">
        <v>19000</v>
      </c>
    </row>
    <row r="452" spans="1:9" s="120" customFormat="1" ht="21.75" customHeight="1">
      <c r="A452" s="197"/>
      <c r="B452" s="175"/>
      <c r="C452" s="373">
        <v>4280</v>
      </c>
      <c r="D452" s="374" t="s">
        <v>214</v>
      </c>
      <c r="E452" s="163">
        <f t="shared" si="21"/>
        <v>45000</v>
      </c>
      <c r="F452" s="163">
        <v>29792</v>
      </c>
      <c r="G452" s="163">
        <v>0</v>
      </c>
      <c r="H452" s="163">
        <v>0</v>
      </c>
      <c r="I452" s="163">
        <v>15208</v>
      </c>
    </row>
    <row r="453" spans="1:9" s="120" customFormat="1" ht="19.5" customHeight="1">
      <c r="A453" s="197"/>
      <c r="B453" s="175"/>
      <c r="C453" s="373">
        <v>4300</v>
      </c>
      <c r="D453" s="374" t="s">
        <v>206</v>
      </c>
      <c r="E453" s="163">
        <f t="shared" si="21"/>
        <v>231888</v>
      </c>
      <c r="F453" s="163">
        <v>173758</v>
      </c>
      <c r="G453" s="163">
        <v>0</v>
      </c>
      <c r="H453" s="163">
        <v>0</v>
      </c>
      <c r="I453" s="163">
        <v>58130</v>
      </c>
    </row>
    <row r="454" spans="1:9" s="120" customFormat="1" ht="21.75" customHeight="1">
      <c r="A454" s="197"/>
      <c r="B454" s="175"/>
      <c r="C454" s="373">
        <v>4350</v>
      </c>
      <c r="D454" s="374" t="s">
        <v>312</v>
      </c>
      <c r="E454" s="163">
        <f t="shared" si="21"/>
        <v>5100</v>
      </c>
      <c r="F454" s="163">
        <v>4300</v>
      </c>
      <c r="G454" s="163">
        <v>0</v>
      </c>
      <c r="H454" s="163">
        <v>0</v>
      </c>
      <c r="I454" s="163">
        <v>800</v>
      </c>
    </row>
    <row r="455" spans="1:9" s="120" customFormat="1" ht="45.75" customHeight="1">
      <c r="A455" s="197"/>
      <c r="B455" s="175"/>
      <c r="C455" s="373">
        <v>4360</v>
      </c>
      <c r="D455" s="291" t="s">
        <v>511</v>
      </c>
      <c r="E455" s="163">
        <f t="shared" si="21"/>
        <v>3500</v>
      </c>
      <c r="F455" s="163">
        <v>3500</v>
      </c>
      <c r="G455" s="163">
        <v>0</v>
      </c>
      <c r="H455" s="163">
        <v>0</v>
      </c>
      <c r="I455" s="163">
        <v>0</v>
      </c>
    </row>
    <row r="456" spans="1:9" s="120" customFormat="1" ht="46.5" customHeight="1">
      <c r="A456" s="197"/>
      <c r="B456" s="175"/>
      <c r="C456" s="373">
        <v>4370</v>
      </c>
      <c r="D456" s="291" t="s">
        <v>512</v>
      </c>
      <c r="E456" s="163">
        <f t="shared" si="21"/>
        <v>17000</v>
      </c>
      <c r="F456" s="163">
        <v>11678</v>
      </c>
      <c r="G456" s="163">
        <v>0</v>
      </c>
      <c r="H456" s="163">
        <v>0</v>
      </c>
      <c r="I456" s="163">
        <v>5322</v>
      </c>
    </row>
    <row r="457" spans="1:9" s="120" customFormat="1" ht="33.75" customHeight="1">
      <c r="A457" s="197"/>
      <c r="B457" s="175"/>
      <c r="C457" s="373">
        <v>4400</v>
      </c>
      <c r="D457" s="291" t="s">
        <v>474</v>
      </c>
      <c r="E457" s="163">
        <f t="shared" si="21"/>
        <v>52412</v>
      </c>
      <c r="F457" s="163">
        <v>42512</v>
      </c>
      <c r="G457" s="163">
        <v>0</v>
      </c>
      <c r="H457" s="163">
        <v>0</v>
      </c>
      <c r="I457" s="163">
        <v>9900</v>
      </c>
    </row>
    <row r="458" spans="1:9" s="120" customFormat="1" ht="21.75" customHeight="1">
      <c r="A458" s="197"/>
      <c r="B458" s="175"/>
      <c r="C458" s="373">
        <v>4410</v>
      </c>
      <c r="D458" s="374" t="s">
        <v>215</v>
      </c>
      <c r="E458" s="163">
        <f t="shared" si="21"/>
        <v>3000</v>
      </c>
      <c r="F458" s="163">
        <v>2240</v>
      </c>
      <c r="G458" s="163">
        <v>0</v>
      </c>
      <c r="H458" s="163">
        <v>0</v>
      </c>
      <c r="I458" s="163">
        <v>760</v>
      </c>
    </row>
    <row r="459" spans="1:9" s="120" customFormat="1" ht="21.75" customHeight="1">
      <c r="A459" s="197"/>
      <c r="B459" s="175"/>
      <c r="C459" s="373">
        <v>4430</v>
      </c>
      <c r="D459" s="374" t="s">
        <v>207</v>
      </c>
      <c r="E459" s="163">
        <f t="shared" si="21"/>
        <v>15100</v>
      </c>
      <c r="F459" s="163">
        <v>12819</v>
      </c>
      <c r="G459" s="163">
        <v>0</v>
      </c>
      <c r="H459" s="163">
        <v>0</v>
      </c>
      <c r="I459" s="163">
        <v>2281</v>
      </c>
    </row>
    <row r="460" spans="1:9" s="120" customFormat="1" ht="21.75" customHeight="1">
      <c r="A460" s="197"/>
      <c r="B460" s="175"/>
      <c r="C460" s="373">
        <v>4440</v>
      </c>
      <c r="D460" s="374" t="s">
        <v>262</v>
      </c>
      <c r="E460" s="163">
        <f t="shared" si="21"/>
        <v>159000</v>
      </c>
      <c r="F460" s="163">
        <v>117818</v>
      </c>
      <c r="G460" s="163">
        <v>0</v>
      </c>
      <c r="H460" s="163">
        <v>0</v>
      </c>
      <c r="I460" s="163">
        <v>41182</v>
      </c>
    </row>
    <row r="461" spans="1:9" s="120" customFormat="1" ht="21.75" customHeight="1">
      <c r="A461" s="197"/>
      <c r="B461" s="175"/>
      <c r="C461" s="373">
        <v>4480</v>
      </c>
      <c r="D461" s="374" t="s">
        <v>216</v>
      </c>
      <c r="E461" s="163">
        <f t="shared" si="21"/>
        <v>3720</v>
      </c>
      <c r="F461" s="163">
        <v>3720</v>
      </c>
      <c r="G461" s="163">
        <v>0</v>
      </c>
      <c r="H461" s="163">
        <v>0</v>
      </c>
      <c r="I461" s="163">
        <v>0</v>
      </c>
    </row>
    <row r="462" spans="1:9" s="120" customFormat="1" ht="21.75" customHeight="1">
      <c r="A462" s="197"/>
      <c r="B462" s="175"/>
      <c r="C462" s="373">
        <v>4610</v>
      </c>
      <c r="D462" s="374" t="s">
        <v>176</v>
      </c>
      <c r="E462" s="163">
        <f t="shared" si="21"/>
        <v>300</v>
      </c>
      <c r="F462" s="163">
        <v>300</v>
      </c>
      <c r="G462" s="163">
        <v>0</v>
      </c>
      <c r="H462" s="163">
        <v>0</v>
      </c>
      <c r="I462" s="163">
        <v>0</v>
      </c>
    </row>
    <row r="463" spans="1:9" s="120" customFormat="1" ht="30.75" customHeight="1">
      <c r="A463" s="197"/>
      <c r="B463" s="175"/>
      <c r="C463" s="373">
        <v>4700</v>
      </c>
      <c r="D463" s="374" t="s">
        <v>172</v>
      </c>
      <c r="E463" s="163">
        <f t="shared" si="21"/>
        <v>8000</v>
      </c>
      <c r="F463" s="163">
        <v>6480</v>
      </c>
      <c r="G463" s="163">
        <v>0</v>
      </c>
      <c r="H463" s="163">
        <v>0</v>
      </c>
      <c r="I463" s="163">
        <v>1520</v>
      </c>
    </row>
    <row r="464" spans="1:9" s="120" customFormat="1" ht="21.75" customHeight="1">
      <c r="A464" s="197"/>
      <c r="B464" s="175"/>
      <c r="C464" s="373">
        <v>6050</v>
      </c>
      <c r="D464" s="374" t="s">
        <v>61</v>
      </c>
      <c r="E464" s="163">
        <f>SUM(F464:I464)</f>
        <v>600000</v>
      </c>
      <c r="F464" s="163">
        <f>SUM(F465:F466)</f>
        <v>600000</v>
      </c>
      <c r="G464" s="163">
        <f>SUM(G465:G466)</f>
        <v>0</v>
      </c>
      <c r="H464" s="163">
        <f>SUM(H465:H466)</f>
        <v>0</v>
      </c>
      <c r="I464" s="163">
        <f>SUM(I465:I466)</f>
        <v>0</v>
      </c>
    </row>
    <row r="465" spans="1:9" s="120" customFormat="1" ht="71.25" customHeight="1">
      <c r="A465" s="197"/>
      <c r="B465" s="175"/>
      <c r="C465" s="135" t="s">
        <v>225</v>
      </c>
      <c r="D465" s="26" t="s">
        <v>611</v>
      </c>
      <c r="E465" s="163">
        <f>F465+G465+H465+I465</f>
        <v>300000</v>
      </c>
      <c r="F465" s="163">
        <v>300000</v>
      </c>
      <c r="G465" s="163">
        <v>0</v>
      </c>
      <c r="H465" s="163">
        <v>0</v>
      </c>
      <c r="I465" s="163">
        <v>0</v>
      </c>
    </row>
    <row r="466" spans="1:9" s="120" customFormat="1" ht="45" customHeight="1">
      <c r="A466" s="197"/>
      <c r="B466" s="175"/>
      <c r="C466" s="33"/>
      <c r="D466" s="134" t="s">
        <v>612</v>
      </c>
      <c r="E466" s="163">
        <f>F466+G466+H466+I466</f>
        <v>300000</v>
      </c>
      <c r="F466" s="163">
        <v>300000</v>
      </c>
      <c r="G466" s="163">
        <v>0</v>
      </c>
      <c r="H466" s="163">
        <v>0</v>
      </c>
      <c r="I466" s="163">
        <v>0</v>
      </c>
    </row>
    <row r="467" spans="1:9" s="120" customFormat="1" ht="26.25" customHeight="1">
      <c r="A467" s="197"/>
      <c r="B467" s="571" t="s">
        <v>77</v>
      </c>
      <c r="C467" s="581"/>
      <c r="D467" s="578" t="s">
        <v>78</v>
      </c>
      <c r="E467" s="574">
        <f>E468+E469+E470+E471+E472+E473+E474+E475+E476+E477+E478+E479+E481+E482+E483+E484+E485+E486+E487+E488+E489+E490+E480</f>
        <v>2140000</v>
      </c>
      <c r="F467" s="574">
        <f>F468+F469+F470+F471+F472+F473+F474+F475+F476+F477+F478+F479+F481+F482+F483+F484+F485+F486+F487+F488+F489+F490+F480</f>
        <v>2140000</v>
      </c>
      <c r="G467" s="574">
        <f>G468+G469+G470+G471+G472+G473+G474+G475+G476+G477+G478+G479+G481+G482+G483+G484+G485+G486+G487+G488+G489+G490+G480</f>
        <v>0</v>
      </c>
      <c r="H467" s="574">
        <f>H468+H469+H470+H471+H472+H473+H474+H475+H476+H477+H478+H479+H481+H482+H483+H484+H485+H486+H487+H488+H489+H490+H480</f>
        <v>0</v>
      </c>
      <c r="I467" s="574">
        <f>I468+I469+I470+I471+I472+I473+I474+I475+I476+I477+I478+I479+I481+I482+I483+I484+I485+I486+I487+I488+I489+I490+I480</f>
        <v>0</v>
      </c>
    </row>
    <row r="468" spans="1:9" s="120" customFormat="1" ht="21.75" customHeight="1">
      <c r="A468" s="197"/>
      <c r="B468" s="175"/>
      <c r="C468" s="407" t="s">
        <v>248</v>
      </c>
      <c r="D468" s="374" t="s">
        <v>309</v>
      </c>
      <c r="E468" s="163">
        <f aca="true" t="shared" si="22" ref="E468:E490">F468+G468+H468+I468</f>
        <v>7000</v>
      </c>
      <c r="F468" s="162">
        <v>7000</v>
      </c>
      <c r="G468" s="162">
        <v>0</v>
      </c>
      <c r="H468" s="162">
        <v>0</v>
      </c>
      <c r="I468" s="162">
        <v>0</v>
      </c>
    </row>
    <row r="469" spans="1:9" s="120" customFormat="1" ht="21.75" customHeight="1">
      <c r="A469" s="197"/>
      <c r="B469" s="175"/>
      <c r="C469" s="407" t="s">
        <v>249</v>
      </c>
      <c r="D469" s="374" t="s">
        <v>212</v>
      </c>
      <c r="E469" s="163">
        <f t="shared" si="22"/>
        <v>1165680</v>
      </c>
      <c r="F469" s="162">
        <v>1165680</v>
      </c>
      <c r="G469" s="162">
        <v>0</v>
      </c>
      <c r="H469" s="162">
        <v>0</v>
      </c>
      <c r="I469" s="162">
        <v>0</v>
      </c>
    </row>
    <row r="470" spans="1:9" s="120" customFormat="1" ht="21.75" customHeight="1">
      <c r="A470" s="197"/>
      <c r="B470" s="175"/>
      <c r="C470" s="407" t="s">
        <v>250</v>
      </c>
      <c r="D470" s="374" t="s">
        <v>53</v>
      </c>
      <c r="E470" s="163">
        <f t="shared" si="22"/>
        <v>92000</v>
      </c>
      <c r="F470" s="162">
        <v>92000</v>
      </c>
      <c r="G470" s="162">
        <v>0</v>
      </c>
      <c r="H470" s="162">
        <v>0</v>
      </c>
      <c r="I470" s="162">
        <v>0</v>
      </c>
    </row>
    <row r="471" spans="1:9" s="120" customFormat="1" ht="21.75" customHeight="1">
      <c r="A471" s="197"/>
      <c r="B471" s="175"/>
      <c r="C471" s="407" t="s">
        <v>251</v>
      </c>
      <c r="D471" s="374" t="s">
        <v>252</v>
      </c>
      <c r="E471" s="163">
        <f t="shared" si="22"/>
        <v>200000</v>
      </c>
      <c r="F471" s="162">
        <v>200000</v>
      </c>
      <c r="G471" s="162">
        <v>0</v>
      </c>
      <c r="H471" s="162">
        <v>0</v>
      </c>
      <c r="I471" s="162">
        <v>0</v>
      </c>
    </row>
    <row r="472" spans="1:9" s="120" customFormat="1" ht="21.75" customHeight="1">
      <c r="A472" s="197"/>
      <c r="B472" s="175"/>
      <c r="C472" s="407" t="s">
        <v>253</v>
      </c>
      <c r="D472" s="374" t="s">
        <v>12</v>
      </c>
      <c r="E472" s="163">
        <f t="shared" si="22"/>
        <v>33000</v>
      </c>
      <c r="F472" s="162">
        <v>33000</v>
      </c>
      <c r="G472" s="162">
        <v>0</v>
      </c>
      <c r="H472" s="162">
        <v>0</v>
      </c>
      <c r="I472" s="162">
        <v>0</v>
      </c>
    </row>
    <row r="473" spans="1:9" s="120" customFormat="1" ht="21.75" customHeight="1">
      <c r="A473" s="197"/>
      <c r="B473" s="175"/>
      <c r="C473" s="373">
        <v>4170</v>
      </c>
      <c r="D473" s="374" t="s">
        <v>311</v>
      </c>
      <c r="E473" s="163">
        <f t="shared" si="22"/>
        <v>4320</v>
      </c>
      <c r="F473" s="162">
        <v>4320</v>
      </c>
      <c r="G473" s="162">
        <v>0</v>
      </c>
      <c r="H473" s="162">
        <v>0</v>
      </c>
      <c r="I473" s="162">
        <v>0</v>
      </c>
    </row>
    <row r="474" spans="1:9" s="120" customFormat="1" ht="21.75" customHeight="1">
      <c r="A474" s="197"/>
      <c r="B474" s="175"/>
      <c r="C474" s="407" t="s">
        <v>254</v>
      </c>
      <c r="D474" s="374" t="s">
        <v>218</v>
      </c>
      <c r="E474" s="163">
        <f t="shared" si="22"/>
        <v>60000</v>
      </c>
      <c r="F474" s="162">
        <v>60000</v>
      </c>
      <c r="G474" s="162">
        <v>0</v>
      </c>
      <c r="H474" s="162">
        <v>0</v>
      </c>
      <c r="I474" s="162">
        <v>0</v>
      </c>
    </row>
    <row r="475" spans="1:9" s="120" customFormat="1" ht="21.75" customHeight="1">
      <c r="A475" s="197"/>
      <c r="B475" s="175"/>
      <c r="C475" s="407" t="s">
        <v>81</v>
      </c>
      <c r="D475" s="374" t="s">
        <v>76</v>
      </c>
      <c r="E475" s="163">
        <f t="shared" si="22"/>
        <v>188340</v>
      </c>
      <c r="F475" s="162">
        <v>188340</v>
      </c>
      <c r="G475" s="162">
        <v>0</v>
      </c>
      <c r="H475" s="162">
        <v>0</v>
      </c>
      <c r="I475" s="162">
        <v>0</v>
      </c>
    </row>
    <row r="476" spans="1:9" s="120" customFormat="1" ht="33" customHeight="1">
      <c r="A476" s="197"/>
      <c r="B476" s="175"/>
      <c r="C476" s="407" t="s">
        <v>82</v>
      </c>
      <c r="D476" s="374" t="s">
        <v>475</v>
      </c>
      <c r="E476" s="163">
        <f t="shared" si="22"/>
        <v>36000</v>
      </c>
      <c r="F476" s="162">
        <v>36000</v>
      </c>
      <c r="G476" s="162">
        <v>0</v>
      </c>
      <c r="H476" s="162">
        <v>0</v>
      </c>
      <c r="I476" s="162">
        <v>0</v>
      </c>
    </row>
    <row r="477" spans="1:9" s="120" customFormat="1" ht="21.75" customHeight="1">
      <c r="A477" s="197"/>
      <c r="B477" s="175"/>
      <c r="C477" s="373">
        <v>4240</v>
      </c>
      <c r="D477" s="374" t="s">
        <v>42</v>
      </c>
      <c r="E477" s="163">
        <f t="shared" si="22"/>
        <v>1000</v>
      </c>
      <c r="F477" s="162">
        <v>1000</v>
      </c>
      <c r="G477" s="162">
        <v>0</v>
      </c>
      <c r="H477" s="162">
        <v>0</v>
      </c>
      <c r="I477" s="162">
        <v>0</v>
      </c>
    </row>
    <row r="478" spans="1:9" s="120" customFormat="1" ht="21.75" customHeight="1">
      <c r="A478" s="197"/>
      <c r="B478" s="175"/>
      <c r="C478" s="407" t="s">
        <v>255</v>
      </c>
      <c r="D478" s="374" t="s">
        <v>213</v>
      </c>
      <c r="E478" s="163">
        <f t="shared" si="22"/>
        <v>159810</v>
      </c>
      <c r="F478" s="162">
        <v>159810</v>
      </c>
      <c r="G478" s="162">
        <v>0</v>
      </c>
      <c r="H478" s="162">
        <v>0</v>
      </c>
      <c r="I478" s="162">
        <v>0</v>
      </c>
    </row>
    <row r="479" spans="1:9" s="120" customFormat="1" ht="21.75" customHeight="1">
      <c r="A479" s="197"/>
      <c r="B479" s="175"/>
      <c r="C479" s="407" t="s">
        <v>256</v>
      </c>
      <c r="D479" s="199" t="s">
        <v>219</v>
      </c>
      <c r="E479" s="163">
        <f t="shared" si="22"/>
        <v>17500</v>
      </c>
      <c r="F479" s="162">
        <v>17500</v>
      </c>
      <c r="G479" s="162">
        <v>0</v>
      </c>
      <c r="H479" s="162">
        <v>0</v>
      </c>
      <c r="I479" s="162">
        <v>0</v>
      </c>
    </row>
    <row r="480" spans="1:9" s="120" customFormat="1" ht="21.75" customHeight="1">
      <c r="A480" s="197"/>
      <c r="B480" s="175"/>
      <c r="C480" s="407" t="s">
        <v>257</v>
      </c>
      <c r="D480" s="199" t="s">
        <v>214</v>
      </c>
      <c r="E480" s="163">
        <f>F480+G480+H480+I480</f>
        <v>3000</v>
      </c>
      <c r="F480" s="162">
        <v>3000</v>
      </c>
      <c r="G480" s="162">
        <v>0</v>
      </c>
      <c r="H480" s="162">
        <v>0</v>
      </c>
      <c r="I480" s="162">
        <v>0</v>
      </c>
    </row>
    <row r="481" spans="1:9" s="120" customFormat="1" ht="19.5" customHeight="1">
      <c r="A481" s="197"/>
      <c r="B481" s="175"/>
      <c r="C481" s="407" t="s">
        <v>234</v>
      </c>
      <c r="D481" s="374" t="s">
        <v>206</v>
      </c>
      <c r="E481" s="163">
        <f t="shared" si="22"/>
        <v>80300</v>
      </c>
      <c r="F481" s="162">
        <v>80300</v>
      </c>
      <c r="G481" s="162">
        <v>0</v>
      </c>
      <c r="H481" s="162">
        <v>0</v>
      </c>
      <c r="I481" s="162">
        <v>0</v>
      </c>
    </row>
    <row r="482" spans="1:9" s="120" customFormat="1" ht="21.75" customHeight="1">
      <c r="A482" s="197"/>
      <c r="B482" s="175"/>
      <c r="C482" s="407" t="s">
        <v>258</v>
      </c>
      <c r="D482" s="374" t="s">
        <v>312</v>
      </c>
      <c r="E482" s="163">
        <f t="shared" si="22"/>
        <v>1050</v>
      </c>
      <c r="F482" s="162">
        <v>1050</v>
      </c>
      <c r="G482" s="162">
        <v>0</v>
      </c>
      <c r="H482" s="162">
        <v>0</v>
      </c>
      <c r="I482" s="162">
        <v>0</v>
      </c>
    </row>
    <row r="483" spans="1:9" s="120" customFormat="1" ht="44.25" customHeight="1">
      <c r="A483" s="197"/>
      <c r="B483" s="175"/>
      <c r="C483" s="407" t="s">
        <v>169</v>
      </c>
      <c r="D483" s="291" t="s">
        <v>511</v>
      </c>
      <c r="E483" s="163">
        <f t="shared" si="22"/>
        <v>1200</v>
      </c>
      <c r="F483" s="162">
        <v>1200</v>
      </c>
      <c r="G483" s="162">
        <v>0</v>
      </c>
      <c r="H483" s="162">
        <v>0</v>
      </c>
      <c r="I483" s="162">
        <v>0</v>
      </c>
    </row>
    <row r="484" spans="1:9" s="120" customFormat="1" ht="44.25" customHeight="1">
      <c r="A484" s="197"/>
      <c r="B484" s="175"/>
      <c r="C484" s="407" t="s">
        <v>170</v>
      </c>
      <c r="D484" s="291" t="s">
        <v>624</v>
      </c>
      <c r="E484" s="163">
        <f t="shared" si="22"/>
        <v>6000</v>
      </c>
      <c r="F484" s="162">
        <v>6000</v>
      </c>
      <c r="G484" s="162">
        <v>0</v>
      </c>
      <c r="H484" s="162">
        <v>0</v>
      </c>
      <c r="I484" s="162">
        <v>0</v>
      </c>
    </row>
    <row r="485" spans="1:9" s="120" customFormat="1" ht="32.25" customHeight="1">
      <c r="A485" s="197"/>
      <c r="B485" s="175"/>
      <c r="C485" s="407" t="s">
        <v>174</v>
      </c>
      <c r="D485" s="374" t="s">
        <v>167</v>
      </c>
      <c r="E485" s="163">
        <f t="shared" si="22"/>
        <v>1000</v>
      </c>
      <c r="F485" s="162">
        <v>1000</v>
      </c>
      <c r="G485" s="162">
        <v>0</v>
      </c>
      <c r="H485" s="162">
        <v>0</v>
      </c>
      <c r="I485" s="162">
        <v>0</v>
      </c>
    </row>
    <row r="486" spans="1:9" s="120" customFormat="1" ht="21.75" customHeight="1">
      <c r="A486" s="197"/>
      <c r="B486" s="175"/>
      <c r="C486" s="407" t="s">
        <v>259</v>
      </c>
      <c r="D486" s="374" t="s">
        <v>215</v>
      </c>
      <c r="E486" s="163">
        <f t="shared" si="22"/>
        <v>3000</v>
      </c>
      <c r="F486" s="162">
        <v>3000</v>
      </c>
      <c r="G486" s="162">
        <v>0</v>
      </c>
      <c r="H486" s="162">
        <v>0</v>
      </c>
      <c r="I486" s="162">
        <v>0</v>
      </c>
    </row>
    <row r="487" spans="1:9" s="120" customFormat="1" ht="21.75" customHeight="1">
      <c r="A487" s="197"/>
      <c r="B487" s="175"/>
      <c r="C487" s="407" t="s">
        <v>260</v>
      </c>
      <c r="D487" s="374" t="s">
        <v>207</v>
      </c>
      <c r="E487" s="163">
        <f t="shared" si="22"/>
        <v>8000</v>
      </c>
      <c r="F487" s="162">
        <v>8000</v>
      </c>
      <c r="G487" s="162">
        <v>0</v>
      </c>
      <c r="H487" s="162">
        <v>0</v>
      </c>
      <c r="I487" s="162">
        <v>0</v>
      </c>
    </row>
    <row r="488" spans="1:9" s="120" customFormat="1" ht="21.75" customHeight="1">
      <c r="A488" s="197"/>
      <c r="B488" s="175"/>
      <c r="C488" s="407" t="s">
        <v>261</v>
      </c>
      <c r="D488" s="374" t="s">
        <v>262</v>
      </c>
      <c r="E488" s="163">
        <f t="shared" si="22"/>
        <v>61000</v>
      </c>
      <c r="F488" s="162">
        <v>61000</v>
      </c>
      <c r="G488" s="162">
        <v>0</v>
      </c>
      <c r="H488" s="162">
        <v>0</v>
      </c>
      <c r="I488" s="162">
        <v>0</v>
      </c>
    </row>
    <row r="489" spans="1:9" s="120" customFormat="1" ht="21.75" customHeight="1">
      <c r="A489" s="197"/>
      <c r="B489" s="175"/>
      <c r="C489" s="407" t="s">
        <v>263</v>
      </c>
      <c r="D489" s="199" t="s">
        <v>216</v>
      </c>
      <c r="E489" s="163">
        <f t="shared" si="22"/>
        <v>6800</v>
      </c>
      <c r="F489" s="162">
        <v>6800</v>
      </c>
      <c r="G489" s="162">
        <v>0</v>
      </c>
      <c r="H489" s="162">
        <v>0</v>
      </c>
      <c r="I489" s="162">
        <v>0</v>
      </c>
    </row>
    <row r="490" spans="1:9" s="120" customFormat="1" ht="31.5" customHeight="1">
      <c r="A490" s="197"/>
      <c r="B490" s="175"/>
      <c r="C490" s="407" t="s">
        <v>171</v>
      </c>
      <c r="D490" s="378" t="s">
        <v>172</v>
      </c>
      <c r="E490" s="163">
        <f t="shared" si="22"/>
        <v>4000</v>
      </c>
      <c r="F490" s="162">
        <v>4000</v>
      </c>
      <c r="G490" s="162">
        <v>0</v>
      </c>
      <c r="H490" s="162">
        <v>0</v>
      </c>
      <c r="I490" s="162">
        <v>0</v>
      </c>
    </row>
    <row r="491" spans="1:9" s="167" customFormat="1" ht="19.5" customHeight="1">
      <c r="A491" s="197"/>
      <c r="B491" s="567" t="s">
        <v>83</v>
      </c>
      <c r="C491" s="568"/>
      <c r="D491" s="569" t="s">
        <v>84</v>
      </c>
      <c r="E491" s="570">
        <f>SUM(E492:E499)</f>
        <v>2913300</v>
      </c>
      <c r="F491" s="570">
        <f>SUM(F492:F499)</f>
        <v>2567138</v>
      </c>
      <c r="G491" s="570">
        <f>SUM(G492:G499)</f>
        <v>0</v>
      </c>
      <c r="H491" s="570">
        <f>SUM(H492:H499)</f>
        <v>0</v>
      </c>
      <c r="I491" s="570">
        <f>SUM(I492:I499)</f>
        <v>346162</v>
      </c>
    </row>
    <row r="492" spans="1:9" s="167" customFormat="1" ht="54.75" customHeight="1">
      <c r="A492" s="197"/>
      <c r="B492" s="177"/>
      <c r="C492" s="130" t="s">
        <v>72</v>
      </c>
      <c r="D492" s="129" t="s">
        <v>74</v>
      </c>
      <c r="E492" s="165">
        <f aca="true" t="shared" si="23" ref="E492:E498">F492+G492+H492+I492</f>
        <v>300000</v>
      </c>
      <c r="F492" s="165">
        <v>300000</v>
      </c>
      <c r="G492" s="165">
        <v>0</v>
      </c>
      <c r="H492" s="165">
        <v>0</v>
      </c>
      <c r="I492" s="165">
        <v>0</v>
      </c>
    </row>
    <row r="493" spans="1:9" s="120" customFormat="1" ht="19.5" customHeight="1">
      <c r="A493" s="197"/>
      <c r="B493" s="177"/>
      <c r="C493" s="35" t="s">
        <v>85</v>
      </c>
      <c r="D493" s="36" t="s">
        <v>75</v>
      </c>
      <c r="E493" s="163">
        <f t="shared" si="23"/>
        <v>2420917</v>
      </c>
      <c r="F493" s="163">
        <v>2074755</v>
      </c>
      <c r="G493" s="163">
        <v>0</v>
      </c>
      <c r="H493" s="163">
        <v>0</v>
      </c>
      <c r="I493" s="163">
        <v>346162</v>
      </c>
    </row>
    <row r="494" spans="1:9" s="120" customFormat="1" ht="19.5" customHeight="1">
      <c r="A494" s="197"/>
      <c r="B494" s="177"/>
      <c r="C494" s="35" t="s">
        <v>420</v>
      </c>
      <c r="D494" s="36" t="s">
        <v>75</v>
      </c>
      <c r="E494" s="163">
        <f t="shared" si="23"/>
        <v>29083</v>
      </c>
      <c r="F494" s="163">
        <v>29083</v>
      </c>
      <c r="G494" s="163">
        <v>0</v>
      </c>
      <c r="H494" s="163">
        <v>0</v>
      </c>
      <c r="I494" s="163">
        <v>0</v>
      </c>
    </row>
    <row r="495" spans="1:9" s="120" customFormat="1" ht="19.5" customHeight="1">
      <c r="A495" s="197"/>
      <c r="B495" s="177"/>
      <c r="C495" s="35" t="s">
        <v>251</v>
      </c>
      <c r="D495" s="36" t="s">
        <v>252</v>
      </c>
      <c r="E495" s="163">
        <f t="shared" si="23"/>
        <v>21000</v>
      </c>
      <c r="F495" s="163">
        <v>21000</v>
      </c>
      <c r="G495" s="163">
        <v>0</v>
      </c>
      <c r="H495" s="163">
        <v>0</v>
      </c>
      <c r="I495" s="163">
        <v>0</v>
      </c>
    </row>
    <row r="496" spans="1:9" s="120" customFormat="1" ht="19.5" customHeight="1">
      <c r="A496" s="197"/>
      <c r="B496" s="177"/>
      <c r="C496" s="35" t="s">
        <v>253</v>
      </c>
      <c r="D496" s="36" t="s">
        <v>12</v>
      </c>
      <c r="E496" s="163">
        <f t="shared" si="23"/>
        <v>3300</v>
      </c>
      <c r="F496" s="163">
        <v>3300</v>
      </c>
      <c r="G496" s="163">
        <v>0</v>
      </c>
      <c r="H496" s="163">
        <v>0</v>
      </c>
      <c r="I496" s="163">
        <v>0</v>
      </c>
    </row>
    <row r="497" spans="1:9" s="120" customFormat="1" ht="19.5" customHeight="1">
      <c r="A497" s="197"/>
      <c r="B497" s="177"/>
      <c r="C497" s="35" t="s">
        <v>310</v>
      </c>
      <c r="D497" s="36" t="s">
        <v>311</v>
      </c>
      <c r="E497" s="163">
        <f t="shared" si="23"/>
        <v>135000</v>
      </c>
      <c r="F497" s="163">
        <v>135000</v>
      </c>
      <c r="G497" s="163">
        <v>0</v>
      </c>
      <c r="H497" s="163">
        <v>0</v>
      </c>
      <c r="I497" s="163">
        <v>0</v>
      </c>
    </row>
    <row r="498" spans="1:9" s="120" customFormat="1" ht="19.5" customHeight="1">
      <c r="A498" s="197"/>
      <c r="B498" s="177"/>
      <c r="C498" s="35" t="s">
        <v>234</v>
      </c>
      <c r="D498" s="32" t="s">
        <v>206</v>
      </c>
      <c r="E498" s="163">
        <f t="shared" si="23"/>
        <v>2900</v>
      </c>
      <c r="F498" s="163">
        <v>2900</v>
      </c>
      <c r="G498" s="163">
        <v>0</v>
      </c>
      <c r="H498" s="163">
        <v>0</v>
      </c>
      <c r="I498" s="163">
        <v>0</v>
      </c>
    </row>
    <row r="499" spans="1:9" s="120" customFormat="1" ht="19.5" customHeight="1">
      <c r="A499" s="197"/>
      <c r="B499" s="177"/>
      <c r="C499" s="35" t="s">
        <v>260</v>
      </c>
      <c r="D499" s="374" t="s">
        <v>207</v>
      </c>
      <c r="E499" s="163">
        <f>F499+G499+H499+I499</f>
        <v>1100</v>
      </c>
      <c r="F499" s="163">
        <v>1100</v>
      </c>
      <c r="G499" s="163">
        <v>0</v>
      </c>
      <c r="H499" s="163">
        <v>0</v>
      </c>
      <c r="I499" s="163">
        <v>0</v>
      </c>
    </row>
    <row r="500" spans="1:9" s="120" customFormat="1" ht="35.25" customHeight="1">
      <c r="A500" s="197"/>
      <c r="B500" s="571" t="s">
        <v>415</v>
      </c>
      <c r="C500" s="572"/>
      <c r="D500" s="573" t="s">
        <v>684</v>
      </c>
      <c r="E500" s="574">
        <f>E501</f>
        <v>12000</v>
      </c>
      <c r="F500" s="574">
        <f>F501</f>
        <v>0</v>
      </c>
      <c r="G500" s="574">
        <f>G501</f>
        <v>12000</v>
      </c>
      <c r="H500" s="574">
        <f>H501</f>
        <v>0</v>
      </c>
      <c r="I500" s="574">
        <f>I501</f>
        <v>0</v>
      </c>
    </row>
    <row r="501" spans="1:9" s="120" customFormat="1" ht="19.5" customHeight="1">
      <c r="A501" s="197"/>
      <c r="B501" s="35"/>
      <c r="C501" s="29" t="s">
        <v>234</v>
      </c>
      <c r="D501" s="32" t="s">
        <v>206</v>
      </c>
      <c r="E501" s="163">
        <f>F501+G501+H501+I501</f>
        <v>12000</v>
      </c>
      <c r="F501" s="163">
        <v>0</v>
      </c>
      <c r="G501" s="163">
        <v>12000</v>
      </c>
      <c r="H501" s="163">
        <v>0</v>
      </c>
      <c r="I501" s="163">
        <v>0</v>
      </c>
    </row>
    <row r="502" spans="1:9" s="120" customFormat="1" ht="19.5" customHeight="1">
      <c r="A502" s="197"/>
      <c r="B502" s="571" t="s">
        <v>86</v>
      </c>
      <c r="C502" s="575"/>
      <c r="D502" s="576" t="s">
        <v>87</v>
      </c>
      <c r="E502" s="574">
        <f>SUM(E503:E515)</f>
        <v>603400</v>
      </c>
      <c r="F502" s="574">
        <f>SUM(F503:F515)</f>
        <v>603400</v>
      </c>
      <c r="G502" s="574">
        <f>SUM(G503:G515)</f>
        <v>0</v>
      </c>
      <c r="H502" s="574">
        <f>SUM(H503:H515)</f>
        <v>0</v>
      </c>
      <c r="I502" s="574">
        <f>SUM(I503:I515)</f>
        <v>0</v>
      </c>
    </row>
    <row r="503" spans="1:9" s="120" customFormat="1" ht="21.75" customHeight="1">
      <c r="A503" s="197"/>
      <c r="B503" s="175"/>
      <c r="C503" s="412">
        <v>4010</v>
      </c>
      <c r="D503" s="374" t="s">
        <v>212</v>
      </c>
      <c r="E503" s="163">
        <f aca="true" t="shared" si="24" ref="E503:E515">F503+G503+H503+I503</f>
        <v>410000</v>
      </c>
      <c r="F503" s="162">
        <v>410000</v>
      </c>
      <c r="G503" s="162">
        <v>0</v>
      </c>
      <c r="H503" s="162">
        <v>0</v>
      </c>
      <c r="I503" s="162">
        <v>0</v>
      </c>
    </row>
    <row r="504" spans="1:9" s="120" customFormat="1" ht="21.75" customHeight="1">
      <c r="A504" s="197"/>
      <c r="B504" s="175"/>
      <c r="C504" s="412">
        <v>4040</v>
      </c>
      <c r="D504" s="374" t="s">
        <v>53</v>
      </c>
      <c r="E504" s="163">
        <f t="shared" si="24"/>
        <v>29800</v>
      </c>
      <c r="F504" s="162">
        <v>29800</v>
      </c>
      <c r="G504" s="162">
        <v>0</v>
      </c>
      <c r="H504" s="162">
        <v>0</v>
      </c>
      <c r="I504" s="162">
        <v>0</v>
      </c>
    </row>
    <row r="505" spans="1:9" s="120" customFormat="1" ht="21.75" customHeight="1">
      <c r="A505" s="197"/>
      <c r="B505" s="175"/>
      <c r="C505" s="412">
        <v>4110</v>
      </c>
      <c r="D505" s="374" t="s">
        <v>252</v>
      </c>
      <c r="E505" s="163">
        <f t="shared" si="24"/>
        <v>67300</v>
      </c>
      <c r="F505" s="162">
        <v>67300</v>
      </c>
      <c r="G505" s="162">
        <v>0</v>
      </c>
      <c r="H505" s="162">
        <v>0</v>
      </c>
      <c r="I505" s="162">
        <v>0</v>
      </c>
    </row>
    <row r="506" spans="1:9" s="120" customFormat="1" ht="21.75" customHeight="1">
      <c r="A506" s="197"/>
      <c r="B506" s="175"/>
      <c r="C506" s="412">
        <v>4120</v>
      </c>
      <c r="D506" s="374" t="s">
        <v>12</v>
      </c>
      <c r="E506" s="163">
        <f t="shared" si="24"/>
        <v>9700</v>
      </c>
      <c r="F506" s="162">
        <v>9700</v>
      </c>
      <c r="G506" s="162">
        <v>0</v>
      </c>
      <c r="H506" s="162">
        <v>0</v>
      </c>
      <c r="I506" s="162">
        <v>0</v>
      </c>
    </row>
    <row r="507" spans="1:9" s="120" customFormat="1" ht="21.75" customHeight="1">
      <c r="A507" s="197"/>
      <c r="B507" s="175"/>
      <c r="C507" s="412">
        <v>4170</v>
      </c>
      <c r="D507" s="374" t="s">
        <v>311</v>
      </c>
      <c r="E507" s="163">
        <f t="shared" si="24"/>
        <v>25000</v>
      </c>
      <c r="F507" s="162">
        <v>25000</v>
      </c>
      <c r="G507" s="162">
        <v>0</v>
      </c>
      <c r="H507" s="162">
        <v>0</v>
      </c>
      <c r="I507" s="162">
        <v>0</v>
      </c>
    </row>
    <row r="508" spans="1:9" s="120" customFormat="1" ht="21.75" customHeight="1">
      <c r="A508" s="197"/>
      <c r="B508" s="175"/>
      <c r="C508" s="412">
        <v>4210</v>
      </c>
      <c r="D508" s="374" t="s">
        <v>218</v>
      </c>
      <c r="E508" s="163">
        <f t="shared" si="24"/>
        <v>10080</v>
      </c>
      <c r="F508" s="162">
        <v>10080</v>
      </c>
      <c r="G508" s="162">
        <v>0</v>
      </c>
      <c r="H508" s="162">
        <v>0</v>
      </c>
      <c r="I508" s="162">
        <v>0</v>
      </c>
    </row>
    <row r="509" spans="1:9" s="120" customFormat="1" ht="21.75" customHeight="1">
      <c r="A509" s="197"/>
      <c r="B509" s="175"/>
      <c r="C509" s="412">
        <v>4240</v>
      </c>
      <c r="D509" s="374" t="s">
        <v>42</v>
      </c>
      <c r="E509" s="163">
        <f t="shared" si="24"/>
        <v>300</v>
      </c>
      <c r="F509" s="162">
        <v>300</v>
      </c>
      <c r="G509" s="162">
        <v>0</v>
      </c>
      <c r="H509" s="162">
        <v>0</v>
      </c>
      <c r="I509" s="162">
        <v>0</v>
      </c>
    </row>
    <row r="510" spans="1:9" s="120" customFormat="1" ht="21.75" customHeight="1">
      <c r="A510" s="197"/>
      <c r="B510" s="175"/>
      <c r="C510" s="412">
        <v>4280</v>
      </c>
      <c r="D510" s="199" t="s">
        <v>214</v>
      </c>
      <c r="E510" s="163">
        <f t="shared" si="24"/>
        <v>220</v>
      </c>
      <c r="F510" s="162">
        <v>220</v>
      </c>
      <c r="G510" s="162">
        <v>0</v>
      </c>
      <c r="H510" s="162">
        <v>0</v>
      </c>
      <c r="I510" s="162">
        <v>0</v>
      </c>
    </row>
    <row r="511" spans="1:9" s="120" customFormat="1" ht="19.5" customHeight="1">
      <c r="A511" s="197"/>
      <c r="B511" s="175"/>
      <c r="C511" s="412">
        <v>4300</v>
      </c>
      <c r="D511" s="374" t="s">
        <v>206</v>
      </c>
      <c r="E511" s="163">
        <f t="shared" si="24"/>
        <v>30000</v>
      </c>
      <c r="F511" s="162">
        <v>30000</v>
      </c>
      <c r="G511" s="162">
        <v>0</v>
      </c>
      <c r="H511" s="162">
        <v>0</v>
      </c>
      <c r="I511" s="162">
        <v>0</v>
      </c>
    </row>
    <row r="512" spans="1:9" s="120" customFormat="1" ht="48" customHeight="1">
      <c r="A512" s="197"/>
      <c r="B512" s="175"/>
      <c r="C512" s="412">
        <v>4370</v>
      </c>
      <c r="D512" s="291" t="s">
        <v>624</v>
      </c>
      <c r="E512" s="163">
        <f t="shared" si="24"/>
        <v>3000</v>
      </c>
      <c r="F512" s="162">
        <v>3000</v>
      </c>
      <c r="G512" s="162">
        <v>0</v>
      </c>
      <c r="H512" s="162">
        <v>0</v>
      </c>
      <c r="I512" s="162">
        <v>0</v>
      </c>
    </row>
    <row r="513" spans="1:9" s="120" customFormat="1" ht="21.75" customHeight="1">
      <c r="A513" s="197"/>
      <c r="B513" s="175"/>
      <c r="C513" s="412">
        <v>4410</v>
      </c>
      <c r="D513" s="374" t="s">
        <v>215</v>
      </c>
      <c r="E513" s="163">
        <f t="shared" si="24"/>
        <v>3000</v>
      </c>
      <c r="F513" s="162">
        <v>3000</v>
      </c>
      <c r="G513" s="162">
        <v>0</v>
      </c>
      <c r="H513" s="162">
        <v>0</v>
      </c>
      <c r="I513" s="162">
        <v>0</v>
      </c>
    </row>
    <row r="514" spans="1:9" s="120" customFormat="1" ht="21.75" customHeight="1">
      <c r="A514" s="197"/>
      <c r="B514" s="175"/>
      <c r="C514" s="412">
        <v>4430</v>
      </c>
      <c r="D514" s="374" t="s">
        <v>207</v>
      </c>
      <c r="E514" s="163">
        <f t="shared" si="24"/>
        <v>1000</v>
      </c>
      <c r="F514" s="162">
        <v>1000</v>
      </c>
      <c r="G514" s="162">
        <v>0</v>
      </c>
      <c r="H514" s="162">
        <v>0</v>
      </c>
      <c r="I514" s="162">
        <v>0</v>
      </c>
    </row>
    <row r="515" spans="1:9" s="120" customFormat="1" ht="21.75" customHeight="1">
      <c r="A515" s="197"/>
      <c r="B515" s="175"/>
      <c r="C515" s="412">
        <v>4440</v>
      </c>
      <c r="D515" s="374" t="s">
        <v>262</v>
      </c>
      <c r="E515" s="163">
        <f t="shared" si="24"/>
        <v>14000</v>
      </c>
      <c r="F515" s="162">
        <v>14000</v>
      </c>
      <c r="G515" s="162">
        <v>0</v>
      </c>
      <c r="H515" s="162">
        <v>0</v>
      </c>
      <c r="I515" s="162">
        <v>0</v>
      </c>
    </row>
    <row r="516" spans="1:9" s="120" customFormat="1" ht="41.25" customHeight="1">
      <c r="A516" s="197"/>
      <c r="B516" s="571" t="s">
        <v>146</v>
      </c>
      <c r="C516" s="577"/>
      <c r="D516" s="578" t="s">
        <v>148</v>
      </c>
      <c r="E516" s="579">
        <f>E517+E519</f>
        <v>40000</v>
      </c>
      <c r="F516" s="579">
        <f>F517+F519</f>
        <v>40000</v>
      </c>
      <c r="G516" s="579">
        <f>G517+G519</f>
        <v>0</v>
      </c>
      <c r="H516" s="579">
        <f>H517+H519</f>
        <v>0</v>
      </c>
      <c r="I516" s="579">
        <f>I517+I519</f>
        <v>0</v>
      </c>
    </row>
    <row r="517" spans="1:9" s="120" customFormat="1" ht="45" customHeight="1">
      <c r="A517" s="197"/>
      <c r="B517" s="175"/>
      <c r="C517" s="39">
        <v>2820</v>
      </c>
      <c r="D517" s="32" t="s">
        <v>418</v>
      </c>
      <c r="E517" s="163">
        <f>F517+G517+H517+I517</f>
        <v>15000</v>
      </c>
      <c r="F517" s="162">
        <f>F518</f>
        <v>15000</v>
      </c>
      <c r="G517" s="162">
        <v>0</v>
      </c>
      <c r="H517" s="162">
        <v>0</v>
      </c>
      <c r="I517" s="162">
        <v>0</v>
      </c>
    </row>
    <row r="518" spans="1:9" s="120" customFormat="1" ht="36.75" customHeight="1">
      <c r="A518" s="197"/>
      <c r="B518" s="175"/>
      <c r="C518" s="135" t="s">
        <v>225</v>
      </c>
      <c r="D518" s="134" t="s">
        <v>480</v>
      </c>
      <c r="E518" s="163">
        <f>F518+G518+H518+I518</f>
        <v>15000</v>
      </c>
      <c r="F518" s="162">
        <v>15000</v>
      </c>
      <c r="G518" s="162">
        <v>0</v>
      </c>
      <c r="H518" s="162">
        <v>0</v>
      </c>
      <c r="I518" s="162">
        <v>0</v>
      </c>
    </row>
    <row r="519" spans="1:9" s="120" customFormat="1" ht="19.5" customHeight="1">
      <c r="A519" s="197"/>
      <c r="B519" s="175"/>
      <c r="C519" s="39">
        <v>4300</v>
      </c>
      <c r="D519" s="32" t="s">
        <v>206</v>
      </c>
      <c r="E519" s="163">
        <f>F519+G519+H519+I519</f>
        <v>25000</v>
      </c>
      <c r="F519" s="162">
        <v>25000</v>
      </c>
      <c r="G519" s="162">
        <v>0</v>
      </c>
      <c r="H519" s="163">
        <v>0</v>
      </c>
      <c r="I519" s="163">
        <v>0</v>
      </c>
    </row>
    <row r="520" spans="1:9" s="120" customFormat="1" ht="19.5" customHeight="1">
      <c r="A520" s="197"/>
      <c r="B520" s="571" t="s">
        <v>88</v>
      </c>
      <c r="C520" s="577"/>
      <c r="D520" s="580" t="s">
        <v>57</v>
      </c>
      <c r="E520" s="574">
        <f>E521</f>
        <v>7350</v>
      </c>
      <c r="F520" s="574">
        <f>F521</f>
        <v>7350</v>
      </c>
      <c r="G520" s="574">
        <f>G521</f>
        <v>0</v>
      </c>
      <c r="H520" s="574">
        <f>H521</f>
        <v>0</v>
      </c>
      <c r="I520" s="574">
        <f>I521</f>
        <v>0</v>
      </c>
    </row>
    <row r="521" spans="1:9" s="120" customFormat="1" ht="28.5" customHeight="1">
      <c r="A521" s="197"/>
      <c r="B521" s="35"/>
      <c r="C521" s="39">
        <v>4700</v>
      </c>
      <c r="D521" s="32" t="s">
        <v>172</v>
      </c>
      <c r="E521" s="163">
        <f>F521+G521+H521+I521</f>
        <v>7350</v>
      </c>
      <c r="F521" s="163">
        <v>7350</v>
      </c>
      <c r="G521" s="163">
        <v>0</v>
      </c>
      <c r="H521" s="163">
        <v>0</v>
      </c>
      <c r="I521" s="163">
        <v>0</v>
      </c>
    </row>
    <row r="522" spans="1:9" s="120" customFormat="1" ht="19.5" customHeight="1">
      <c r="A522" s="197"/>
      <c r="B522" s="571" t="s">
        <v>89</v>
      </c>
      <c r="C522" s="577"/>
      <c r="D522" s="578" t="s">
        <v>318</v>
      </c>
      <c r="E522" s="579">
        <f>E523+E524</f>
        <v>6350</v>
      </c>
      <c r="F522" s="579">
        <f>F523+F524</f>
        <v>6350</v>
      </c>
      <c r="G522" s="579">
        <f>G523+G524</f>
        <v>0</v>
      </c>
      <c r="H522" s="579">
        <f>H523+H524</f>
        <v>0</v>
      </c>
      <c r="I522" s="579">
        <f>I523+I524</f>
        <v>0</v>
      </c>
    </row>
    <row r="523" spans="1:9" s="120" customFormat="1" ht="21.75" customHeight="1">
      <c r="A523" s="197"/>
      <c r="B523" s="176"/>
      <c r="C523" s="39">
        <v>3020</v>
      </c>
      <c r="D523" s="32" t="s">
        <v>144</v>
      </c>
      <c r="E523" s="163">
        <f>F523+G523+H523+I523</f>
        <v>850</v>
      </c>
      <c r="F523" s="162">
        <v>850</v>
      </c>
      <c r="G523" s="162">
        <v>0</v>
      </c>
      <c r="H523" s="163">
        <v>0</v>
      </c>
      <c r="I523" s="163">
        <v>0</v>
      </c>
    </row>
    <row r="524" spans="1:9" s="120" customFormat="1" ht="21.75" customHeight="1">
      <c r="A524" s="197"/>
      <c r="B524" s="176"/>
      <c r="C524" s="39">
        <v>4440</v>
      </c>
      <c r="D524" s="32" t="s">
        <v>262</v>
      </c>
      <c r="E524" s="163">
        <f>F524+G524+H524+I524</f>
        <v>5500</v>
      </c>
      <c r="F524" s="162">
        <v>5500</v>
      </c>
      <c r="G524" s="162">
        <v>0</v>
      </c>
      <c r="H524" s="163">
        <v>0</v>
      </c>
      <c r="I524" s="163">
        <v>0</v>
      </c>
    </row>
    <row r="525" spans="1:9" s="120" customFormat="1" ht="25.5">
      <c r="A525" s="256" t="s">
        <v>90</v>
      </c>
      <c r="B525" s="256"/>
      <c r="C525" s="259"/>
      <c r="D525" s="260" t="s">
        <v>91</v>
      </c>
      <c r="E525" s="258">
        <f>E526+E530+E542+E566</f>
        <v>4486580</v>
      </c>
      <c r="F525" s="258">
        <f>F526+F530+F542+F566</f>
        <v>4230580</v>
      </c>
      <c r="G525" s="258">
        <f>G526+G530+G542+G566</f>
        <v>222000</v>
      </c>
      <c r="H525" s="258">
        <f>H526+H530+H542+H566</f>
        <v>0</v>
      </c>
      <c r="I525" s="258">
        <f>I526+I530+I542+I566</f>
        <v>34000</v>
      </c>
    </row>
    <row r="526" spans="1:9" s="120" customFormat="1" ht="30" customHeight="1">
      <c r="A526" s="197"/>
      <c r="B526" s="571" t="s">
        <v>149</v>
      </c>
      <c r="C526" s="577"/>
      <c r="D526" s="580" t="s">
        <v>109</v>
      </c>
      <c r="E526" s="574">
        <f>E527</f>
        <v>132000</v>
      </c>
      <c r="F526" s="574">
        <f>F527</f>
        <v>132000</v>
      </c>
      <c r="G526" s="574">
        <f>G527</f>
        <v>0</v>
      </c>
      <c r="H526" s="574">
        <f>H527</f>
        <v>0</v>
      </c>
      <c r="I526" s="574">
        <f>I527</f>
        <v>0</v>
      </c>
    </row>
    <row r="527" spans="1:9" s="120" customFormat="1" ht="32.25" customHeight="1">
      <c r="A527" s="197"/>
      <c r="B527" s="176"/>
      <c r="C527" s="39">
        <v>2580</v>
      </c>
      <c r="D527" s="38" t="s">
        <v>110</v>
      </c>
      <c r="E527" s="163">
        <f>E528+E529</f>
        <v>132000</v>
      </c>
      <c r="F527" s="163">
        <f>F528+F529</f>
        <v>132000</v>
      </c>
      <c r="G527" s="163">
        <f>G528+G529</f>
        <v>0</v>
      </c>
      <c r="H527" s="163">
        <f>H528+H529</f>
        <v>0</v>
      </c>
      <c r="I527" s="163">
        <f>I528+I529</f>
        <v>0</v>
      </c>
    </row>
    <row r="528" spans="1:9" s="120" customFormat="1" ht="30.75" customHeight="1">
      <c r="A528" s="197"/>
      <c r="B528" s="176"/>
      <c r="C528" s="39" t="s">
        <v>225</v>
      </c>
      <c r="D528" s="38" t="s">
        <v>111</v>
      </c>
      <c r="E528" s="163">
        <f>F528+G528+H528+I528</f>
        <v>80000</v>
      </c>
      <c r="F528" s="163">
        <v>80000</v>
      </c>
      <c r="G528" s="163">
        <v>0</v>
      </c>
      <c r="H528" s="163">
        <v>0</v>
      </c>
      <c r="I528" s="163">
        <v>0</v>
      </c>
    </row>
    <row r="529" spans="1:9" s="120" customFormat="1" ht="26.25" customHeight="1">
      <c r="A529" s="197"/>
      <c r="B529" s="176"/>
      <c r="C529" s="39"/>
      <c r="D529" s="38" t="s">
        <v>112</v>
      </c>
      <c r="E529" s="163">
        <f>F529+G529+H529+I529</f>
        <v>52000</v>
      </c>
      <c r="F529" s="163">
        <v>52000</v>
      </c>
      <c r="G529" s="163">
        <v>0</v>
      </c>
      <c r="H529" s="163">
        <v>0</v>
      </c>
      <c r="I529" s="163">
        <v>0</v>
      </c>
    </row>
    <row r="530" spans="1:9" s="120" customFormat="1" ht="30.75" customHeight="1">
      <c r="A530" s="197"/>
      <c r="B530" s="571" t="s">
        <v>92</v>
      </c>
      <c r="C530" s="577"/>
      <c r="D530" s="580" t="s">
        <v>188</v>
      </c>
      <c r="E530" s="574">
        <f>SUM(E531:E541)</f>
        <v>303000</v>
      </c>
      <c r="F530" s="574">
        <f>SUM(F531:F541)</f>
        <v>47000</v>
      </c>
      <c r="G530" s="574">
        <f>SUM(G531:G541)</f>
        <v>222000</v>
      </c>
      <c r="H530" s="574">
        <f>SUM(H531:H541)</f>
        <v>0</v>
      </c>
      <c r="I530" s="574">
        <f>SUM(I531:I541)</f>
        <v>34000</v>
      </c>
    </row>
    <row r="531" spans="1:9" s="120" customFormat="1" ht="19.5" customHeight="1">
      <c r="A531" s="197"/>
      <c r="B531" s="175"/>
      <c r="C531" s="29" t="s">
        <v>249</v>
      </c>
      <c r="D531" s="32" t="s">
        <v>212</v>
      </c>
      <c r="E531" s="163">
        <f>F531+G531+H531+I531</f>
        <v>100030</v>
      </c>
      <c r="F531" s="162">
        <v>0</v>
      </c>
      <c r="G531" s="162">
        <v>91830</v>
      </c>
      <c r="H531" s="162">
        <v>0</v>
      </c>
      <c r="I531" s="162">
        <v>8200</v>
      </c>
    </row>
    <row r="532" spans="1:9" s="120" customFormat="1" ht="19.5" customHeight="1">
      <c r="A532" s="197"/>
      <c r="B532" s="175"/>
      <c r="C532" s="29" t="s">
        <v>250</v>
      </c>
      <c r="D532" s="32" t="s">
        <v>53</v>
      </c>
      <c r="E532" s="163">
        <f aca="true" t="shared" si="25" ref="E532:E574">F532+G532+H532+I532</f>
        <v>6590</v>
      </c>
      <c r="F532" s="162">
        <v>0</v>
      </c>
      <c r="G532" s="162">
        <v>5390</v>
      </c>
      <c r="H532" s="162">
        <v>0</v>
      </c>
      <c r="I532" s="162">
        <v>1200</v>
      </c>
    </row>
    <row r="533" spans="1:9" s="120" customFormat="1" ht="19.5" customHeight="1">
      <c r="A533" s="197"/>
      <c r="B533" s="175"/>
      <c r="C533" s="29" t="s">
        <v>251</v>
      </c>
      <c r="D533" s="32" t="s">
        <v>252</v>
      </c>
      <c r="E533" s="163">
        <f t="shared" si="25"/>
        <v>17000</v>
      </c>
      <c r="F533" s="162">
        <v>0</v>
      </c>
      <c r="G533" s="162">
        <v>13850</v>
      </c>
      <c r="H533" s="162">
        <v>0</v>
      </c>
      <c r="I533" s="162">
        <v>3150</v>
      </c>
    </row>
    <row r="534" spans="1:9" s="120" customFormat="1" ht="19.5" customHeight="1">
      <c r="A534" s="197"/>
      <c r="B534" s="175"/>
      <c r="C534" s="29" t="s">
        <v>253</v>
      </c>
      <c r="D534" s="32" t="s">
        <v>12</v>
      </c>
      <c r="E534" s="163">
        <f t="shared" si="25"/>
        <v>2710</v>
      </c>
      <c r="F534" s="162">
        <v>0</v>
      </c>
      <c r="G534" s="162">
        <v>1810</v>
      </c>
      <c r="H534" s="162">
        <v>0</v>
      </c>
      <c r="I534" s="162">
        <v>900</v>
      </c>
    </row>
    <row r="535" spans="1:9" s="120" customFormat="1" ht="19.5" customHeight="1">
      <c r="A535" s="197"/>
      <c r="B535" s="175"/>
      <c r="C535" s="29" t="s">
        <v>310</v>
      </c>
      <c r="D535" s="32" t="s">
        <v>311</v>
      </c>
      <c r="E535" s="163">
        <f t="shared" si="25"/>
        <v>139600</v>
      </c>
      <c r="F535" s="162">
        <v>37600</v>
      </c>
      <c r="G535" s="162">
        <v>90000</v>
      </c>
      <c r="H535" s="162">
        <v>0</v>
      </c>
      <c r="I535" s="162">
        <v>12000</v>
      </c>
    </row>
    <row r="536" spans="1:9" s="120" customFormat="1" ht="19.5" customHeight="1">
      <c r="A536" s="197"/>
      <c r="B536" s="175"/>
      <c r="C536" s="29" t="s">
        <v>254</v>
      </c>
      <c r="D536" s="32" t="s">
        <v>218</v>
      </c>
      <c r="E536" s="163">
        <f t="shared" si="25"/>
        <v>7380</v>
      </c>
      <c r="F536" s="162">
        <v>400</v>
      </c>
      <c r="G536" s="162">
        <v>4530</v>
      </c>
      <c r="H536" s="162">
        <v>0</v>
      </c>
      <c r="I536" s="162">
        <v>2450</v>
      </c>
    </row>
    <row r="537" spans="1:9" s="120" customFormat="1" ht="19.5" customHeight="1">
      <c r="A537" s="197"/>
      <c r="B537" s="175"/>
      <c r="C537" s="29" t="s">
        <v>257</v>
      </c>
      <c r="D537" s="30" t="s">
        <v>214</v>
      </c>
      <c r="E537" s="163">
        <f t="shared" si="25"/>
        <v>150</v>
      </c>
      <c r="F537" s="162">
        <v>0</v>
      </c>
      <c r="G537" s="162">
        <v>150</v>
      </c>
      <c r="H537" s="162">
        <v>0</v>
      </c>
      <c r="I537" s="162">
        <v>0</v>
      </c>
    </row>
    <row r="538" spans="1:9" s="120" customFormat="1" ht="19.5" customHeight="1">
      <c r="A538" s="197"/>
      <c r="B538" s="175"/>
      <c r="C538" s="29" t="s">
        <v>234</v>
      </c>
      <c r="D538" s="32" t="s">
        <v>206</v>
      </c>
      <c r="E538" s="163">
        <f t="shared" si="25"/>
        <v>23100</v>
      </c>
      <c r="F538" s="162">
        <v>9000</v>
      </c>
      <c r="G538" s="162">
        <v>10000</v>
      </c>
      <c r="H538" s="162">
        <v>0</v>
      </c>
      <c r="I538" s="162">
        <v>4100</v>
      </c>
    </row>
    <row r="539" spans="1:9" s="120" customFormat="1" ht="45.75" customHeight="1">
      <c r="A539" s="197"/>
      <c r="B539" s="175"/>
      <c r="C539" s="29" t="s">
        <v>170</v>
      </c>
      <c r="D539" s="291" t="s">
        <v>624</v>
      </c>
      <c r="E539" s="163">
        <f t="shared" si="25"/>
        <v>2040</v>
      </c>
      <c r="F539" s="162">
        <v>0</v>
      </c>
      <c r="G539" s="162">
        <v>1240</v>
      </c>
      <c r="H539" s="162">
        <v>0</v>
      </c>
      <c r="I539" s="162">
        <v>800</v>
      </c>
    </row>
    <row r="540" spans="1:9" s="120" customFormat="1" ht="19.5" customHeight="1">
      <c r="A540" s="197"/>
      <c r="B540" s="175"/>
      <c r="C540" s="29" t="s">
        <v>259</v>
      </c>
      <c r="D540" s="32" t="s">
        <v>215</v>
      </c>
      <c r="E540" s="163">
        <f t="shared" si="25"/>
        <v>500</v>
      </c>
      <c r="F540" s="162">
        <v>0</v>
      </c>
      <c r="G540" s="162">
        <v>200</v>
      </c>
      <c r="H540" s="162">
        <v>0</v>
      </c>
      <c r="I540" s="162">
        <v>300</v>
      </c>
    </row>
    <row r="541" spans="1:9" s="120" customFormat="1" ht="25.5">
      <c r="A541" s="197"/>
      <c r="B541" s="175"/>
      <c r="C541" s="29" t="s">
        <v>261</v>
      </c>
      <c r="D541" s="32" t="s">
        <v>262</v>
      </c>
      <c r="E541" s="163">
        <f t="shared" si="25"/>
        <v>3900</v>
      </c>
      <c r="F541" s="162">
        <v>0</v>
      </c>
      <c r="G541" s="162">
        <v>3000</v>
      </c>
      <c r="H541" s="162">
        <v>0</v>
      </c>
      <c r="I541" s="162">
        <v>900</v>
      </c>
    </row>
    <row r="542" spans="1:9" s="120" customFormat="1" ht="19.5" customHeight="1">
      <c r="A542" s="197"/>
      <c r="B542" s="571" t="s">
        <v>94</v>
      </c>
      <c r="C542" s="572"/>
      <c r="D542" s="573" t="s">
        <v>95</v>
      </c>
      <c r="E542" s="574">
        <f>SUM(E543:E565)</f>
        <v>3189500</v>
      </c>
      <c r="F542" s="574">
        <f>SUM(F543:F565)</f>
        <v>3189500</v>
      </c>
      <c r="G542" s="574">
        <f>SUM(G543:G565)</f>
        <v>0</v>
      </c>
      <c r="H542" s="574">
        <f>SUM(H543:H565)</f>
        <v>0</v>
      </c>
      <c r="I542" s="574">
        <f>SUM(I543:I565)</f>
        <v>0</v>
      </c>
    </row>
    <row r="543" spans="1:9" s="120" customFormat="1" ht="21.75" customHeight="1">
      <c r="A543" s="197"/>
      <c r="B543" s="175"/>
      <c r="C543" s="407" t="s">
        <v>248</v>
      </c>
      <c r="D543" s="199" t="s">
        <v>144</v>
      </c>
      <c r="E543" s="163">
        <f t="shared" si="25"/>
        <v>5000</v>
      </c>
      <c r="F543" s="162">
        <v>5000</v>
      </c>
      <c r="G543" s="162">
        <v>0</v>
      </c>
      <c r="H543" s="162">
        <v>0</v>
      </c>
      <c r="I543" s="162">
        <v>0</v>
      </c>
    </row>
    <row r="544" spans="1:9" s="120" customFormat="1" ht="21.75" customHeight="1">
      <c r="A544" s="197"/>
      <c r="B544" s="175"/>
      <c r="C544" s="407" t="s">
        <v>249</v>
      </c>
      <c r="D544" s="374" t="s">
        <v>212</v>
      </c>
      <c r="E544" s="163">
        <f t="shared" si="25"/>
        <v>2200000</v>
      </c>
      <c r="F544" s="162">
        <v>2200000</v>
      </c>
      <c r="G544" s="162">
        <v>0</v>
      </c>
      <c r="H544" s="162">
        <v>0</v>
      </c>
      <c r="I544" s="162">
        <v>0</v>
      </c>
    </row>
    <row r="545" spans="1:9" s="120" customFormat="1" ht="21.75" customHeight="1">
      <c r="A545" s="197"/>
      <c r="B545" s="175"/>
      <c r="C545" s="407" t="s">
        <v>250</v>
      </c>
      <c r="D545" s="374" t="s">
        <v>53</v>
      </c>
      <c r="E545" s="163">
        <f t="shared" si="25"/>
        <v>178000</v>
      </c>
      <c r="F545" s="162">
        <v>178000</v>
      </c>
      <c r="G545" s="162">
        <v>0</v>
      </c>
      <c r="H545" s="162">
        <v>0</v>
      </c>
      <c r="I545" s="162">
        <v>0</v>
      </c>
    </row>
    <row r="546" spans="1:9" s="120" customFormat="1" ht="21.75" customHeight="1">
      <c r="A546" s="197"/>
      <c r="B546" s="175"/>
      <c r="C546" s="407" t="s">
        <v>251</v>
      </c>
      <c r="D546" s="374" t="s">
        <v>252</v>
      </c>
      <c r="E546" s="163">
        <f t="shared" si="25"/>
        <v>351000</v>
      </c>
      <c r="F546" s="162">
        <v>351000</v>
      </c>
      <c r="G546" s="162">
        <v>0</v>
      </c>
      <c r="H546" s="162">
        <v>0</v>
      </c>
      <c r="I546" s="162">
        <v>0</v>
      </c>
    </row>
    <row r="547" spans="1:9" s="120" customFormat="1" ht="21.75" customHeight="1">
      <c r="A547" s="197"/>
      <c r="B547" s="175"/>
      <c r="C547" s="407" t="s">
        <v>253</v>
      </c>
      <c r="D547" s="374" t="s">
        <v>12</v>
      </c>
      <c r="E547" s="163">
        <f t="shared" si="25"/>
        <v>55000</v>
      </c>
      <c r="F547" s="162">
        <v>55000</v>
      </c>
      <c r="G547" s="162">
        <v>0</v>
      </c>
      <c r="H547" s="162">
        <v>0</v>
      </c>
      <c r="I547" s="162">
        <v>0</v>
      </c>
    </row>
    <row r="548" spans="1:9" s="120" customFormat="1" ht="25.5">
      <c r="A548" s="197"/>
      <c r="B548" s="175"/>
      <c r="C548" s="407" t="s">
        <v>96</v>
      </c>
      <c r="D548" s="199" t="s">
        <v>136</v>
      </c>
      <c r="E548" s="163">
        <f t="shared" si="25"/>
        <v>45850</v>
      </c>
      <c r="F548" s="162">
        <v>45850</v>
      </c>
      <c r="G548" s="162">
        <v>0</v>
      </c>
      <c r="H548" s="162">
        <v>0</v>
      </c>
      <c r="I548" s="162">
        <v>0</v>
      </c>
    </row>
    <row r="549" spans="1:9" s="120" customFormat="1" ht="19.5" customHeight="1">
      <c r="A549" s="197"/>
      <c r="B549" s="175"/>
      <c r="C549" s="407" t="s">
        <v>310</v>
      </c>
      <c r="D549" s="199" t="s">
        <v>311</v>
      </c>
      <c r="E549" s="163">
        <f t="shared" si="25"/>
        <v>3500</v>
      </c>
      <c r="F549" s="162">
        <v>3500</v>
      </c>
      <c r="G549" s="162">
        <v>0</v>
      </c>
      <c r="H549" s="162">
        <v>0</v>
      </c>
      <c r="I549" s="162">
        <v>0</v>
      </c>
    </row>
    <row r="550" spans="1:9" s="120" customFormat="1" ht="21.75" customHeight="1">
      <c r="A550" s="197"/>
      <c r="B550" s="175"/>
      <c r="C550" s="407" t="s">
        <v>254</v>
      </c>
      <c r="D550" s="199" t="s">
        <v>218</v>
      </c>
      <c r="E550" s="163">
        <f t="shared" si="25"/>
        <v>53000</v>
      </c>
      <c r="F550" s="162">
        <v>53000</v>
      </c>
      <c r="G550" s="162">
        <v>0</v>
      </c>
      <c r="H550" s="162">
        <v>0</v>
      </c>
      <c r="I550" s="162">
        <v>0</v>
      </c>
    </row>
    <row r="551" spans="1:9" s="120" customFormat="1" ht="21.75" customHeight="1">
      <c r="A551" s="197"/>
      <c r="B551" s="175"/>
      <c r="C551" s="407" t="s">
        <v>327</v>
      </c>
      <c r="D551" s="199" t="s">
        <v>42</v>
      </c>
      <c r="E551" s="163">
        <f t="shared" si="25"/>
        <v>2500</v>
      </c>
      <c r="F551" s="162">
        <v>2500</v>
      </c>
      <c r="G551" s="162">
        <v>0</v>
      </c>
      <c r="H551" s="162">
        <v>0</v>
      </c>
      <c r="I551" s="162">
        <v>0</v>
      </c>
    </row>
    <row r="552" spans="1:9" s="120" customFormat="1" ht="21.75" customHeight="1">
      <c r="A552" s="197"/>
      <c r="B552" s="175"/>
      <c r="C552" s="407" t="s">
        <v>255</v>
      </c>
      <c r="D552" s="199" t="s">
        <v>213</v>
      </c>
      <c r="E552" s="163">
        <f t="shared" si="25"/>
        <v>70380</v>
      </c>
      <c r="F552" s="162">
        <v>70380</v>
      </c>
      <c r="G552" s="162">
        <v>0</v>
      </c>
      <c r="H552" s="162">
        <v>0</v>
      </c>
      <c r="I552" s="162">
        <v>0</v>
      </c>
    </row>
    <row r="553" spans="1:9" s="120" customFormat="1" ht="21.75" customHeight="1">
      <c r="A553" s="197"/>
      <c r="B553" s="175"/>
      <c r="C553" s="407" t="s">
        <v>256</v>
      </c>
      <c r="D553" s="199" t="s">
        <v>219</v>
      </c>
      <c r="E553" s="163">
        <f t="shared" si="25"/>
        <v>5000</v>
      </c>
      <c r="F553" s="162">
        <v>5000</v>
      </c>
      <c r="G553" s="162">
        <v>0</v>
      </c>
      <c r="H553" s="162">
        <v>0</v>
      </c>
      <c r="I553" s="162">
        <v>0</v>
      </c>
    </row>
    <row r="554" spans="1:9" s="120" customFormat="1" ht="21.75" customHeight="1">
      <c r="A554" s="197"/>
      <c r="B554" s="175"/>
      <c r="C554" s="407" t="s">
        <v>257</v>
      </c>
      <c r="D554" s="199" t="s">
        <v>214</v>
      </c>
      <c r="E554" s="163">
        <f t="shared" si="25"/>
        <v>3500</v>
      </c>
      <c r="F554" s="162">
        <v>3500</v>
      </c>
      <c r="G554" s="162">
        <v>0</v>
      </c>
      <c r="H554" s="162">
        <v>0</v>
      </c>
      <c r="I554" s="162">
        <v>0</v>
      </c>
    </row>
    <row r="555" spans="1:9" s="120" customFormat="1" ht="19.5" customHeight="1">
      <c r="A555" s="197"/>
      <c r="B555" s="175"/>
      <c r="C555" s="407" t="s">
        <v>234</v>
      </c>
      <c r="D555" s="199" t="s">
        <v>206</v>
      </c>
      <c r="E555" s="163">
        <f t="shared" si="25"/>
        <v>87000</v>
      </c>
      <c r="F555" s="162">
        <v>87000</v>
      </c>
      <c r="G555" s="162">
        <v>0</v>
      </c>
      <c r="H555" s="162">
        <v>0</v>
      </c>
      <c r="I555" s="162">
        <v>0</v>
      </c>
    </row>
    <row r="556" spans="1:9" s="120" customFormat="1" ht="21.75" customHeight="1">
      <c r="A556" s="197"/>
      <c r="B556" s="175"/>
      <c r="C556" s="407" t="s">
        <v>258</v>
      </c>
      <c r="D556" s="199" t="s">
        <v>312</v>
      </c>
      <c r="E556" s="163">
        <f t="shared" si="25"/>
        <v>10200</v>
      </c>
      <c r="F556" s="162">
        <v>10200</v>
      </c>
      <c r="G556" s="162">
        <v>0</v>
      </c>
      <c r="H556" s="162">
        <v>0</v>
      </c>
      <c r="I556" s="162">
        <v>0</v>
      </c>
    </row>
    <row r="557" spans="1:9" s="120" customFormat="1" ht="45.75" customHeight="1">
      <c r="A557" s="197"/>
      <c r="B557" s="175"/>
      <c r="C557" s="407" t="s">
        <v>169</v>
      </c>
      <c r="D557" s="291" t="s">
        <v>511</v>
      </c>
      <c r="E557" s="163">
        <f t="shared" si="25"/>
        <v>4500</v>
      </c>
      <c r="F557" s="162">
        <v>4500</v>
      </c>
      <c r="G557" s="162">
        <v>0</v>
      </c>
      <c r="H557" s="162">
        <v>0</v>
      </c>
      <c r="I557" s="162">
        <v>0</v>
      </c>
    </row>
    <row r="558" spans="1:9" s="120" customFormat="1" ht="48" customHeight="1">
      <c r="A558" s="197"/>
      <c r="B558" s="175"/>
      <c r="C558" s="407" t="s">
        <v>170</v>
      </c>
      <c r="D558" s="291" t="s">
        <v>624</v>
      </c>
      <c r="E558" s="163">
        <f t="shared" si="25"/>
        <v>10000</v>
      </c>
      <c r="F558" s="162">
        <v>10000</v>
      </c>
      <c r="G558" s="162">
        <v>0</v>
      </c>
      <c r="H558" s="162">
        <v>0</v>
      </c>
      <c r="I558" s="162">
        <v>0</v>
      </c>
    </row>
    <row r="559" spans="1:9" s="120" customFormat="1" ht="21.75" customHeight="1">
      <c r="A559" s="197"/>
      <c r="B559" s="175"/>
      <c r="C559" s="407" t="s">
        <v>259</v>
      </c>
      <c r="D559" s="374" t="s">
        <v>215</v>
      </c>
      <c r="E559" s="163">
        <f t="shared" si="25"/>
        <v>10000</v>
      </c>
      <c r="F559" s="162">
        <v>10000</v>
      </c>
      <c r="G559" s="162">
        <v>0</v>
      </c>
      <c r="H559" s="162">
        <v>0</v>
      </c>
      <c r="I559" s="162">
        <v>0</v>
      </c>
    </row>
    <row r="560" spans="1:9" s="120" customFormat="1" ht="21.75" customHeight="1">
      <c r="A560" s="197"/>
      <c r="B560" s="175"/>
      <c r="C560" s="407" t="s">
        <v>313</v>
      </c>
      <c r="D560" s="374" t="s">
        <v>314</v>
      </c>
      <c r="E560" s="163">
        <f t="shared" si="25"/>
        <v>1000</v>
      </c>
      <c r="F560" s="162">
        <v>1000</v>
      </c>
      <c r="G560" s="162">
        <v>0</v>
      </c>
      <c r="H560" s="162">
        <v>0</v>
      </c>
      <c r="I560" s="162">
        <v>0</v>
      </c>
    </row>
    <row r="561" spans="1:9" s="120" customFormat="1" ht="21.75" customHeight="1">
      <c r="A561" s="197"/>
      <c r="B561" s="175"/>
      <c r="C561" s="407" t="s">
        <v>260</v>
      </c>
      <c r="D561" s="374" t="s">
        <v>207</v>
      </c>
      <c r="E561" s="163">
        <f t="shared" si="25"/>
        <v>3500</v>
      </c>
      <c r="F561" s="162">
        <v>3500</v>
      </c>
      <c r="G561" s="162">
        <v>0</v>
      </c>
      <c r="H561" s="162">
        <v>0</v>
      </c>
      <c r="I561" s="162">
        <v>0</v>
      </c>
    </row>
    <row r="562" spans="1:9" s="120" customFormat="1" ht="21.75" customHeight="1">
      <c r="A562" s="197"/>
      <c r="B562" s="175"/>
      <c r="C562" s="407" t="s">
        <v>261</v>
      </c>
      <c r="D562" s="374" t="s">
        <v>262</v>
      </c>
      <c r="E562" s="163">
        <f t="shared" si="25"/>
        <v>79000</v>
      </c>
      <c r="F562" s="162">
        <v>79000</v>
      </c>
      <c r="G562" s="162">
        <v>0</v>
      </c>
      <c r="H562" s="162">
        <v>0</v>
      </c>
      <c r="I562" s="162">
        <v>0</v>
      </c>
    </row>
    <row r="563" spans="1:9" s="120" customFormat="1" ht="21.75" customHeight="1">
      <c r="A563" s="197"/>
      <c r="B563" s="175"/>
      <c r="C563" s="407" t="s">
        <v>263</v>
      </c>
      <c r="D563" s="199" t="s">
        <v>216</v>
      </c>
      <c r="E563" s="163">
        <f t="shared" si="25"/>
        <v>6720</v>
      </c>
      <c r="F563" s="162">
        <v>6720</v>
      </c>
      <c r="G563" s="162">
        <v>0</v>
      </c>
      <c r="H563" s="162">
        <v>0</v>
      </c>
      <c r="I563" s="162">
        <v>0</v>
      </c>
    </row>
    <row r="564" spans="1:9" s="120" customFormat="1" ht="32.25" customHeight="1">
      <c r="A564" s="197"/>
      <c r="B564" s="175"/>
      <c r="C564" s="407" t="s">
        <v>277</v>
      </c>
      <c r="D564" s="199" t="s">
        <v>15</v>
      </c>
      <c r="E564" s="163">
        <f t="shared" si="25"/>
        <v>350</v>
      </c>
      <c r="F564" s="162">
        <v>350</v>
      </c>
      <c r="G564" s="162">
        <v>0</v>
      </c>
      <c r="H564" s="162">
        <v>0</v>
      </c>
      <c r="I564" s="162">
        <v>0</v>
      </c>
    </row>
    <row r="565" spans="1:9" s="120" customFormat="1" ht="31.5" customHeight="1">
      <c r="A565" s="197"/>
      <c r="B565" s="175"/>
      <c r="C565" s="407" t="s">
        <v>171</v>
      </c>
      <c r="D565" s="199" t="s">
        <v>172</v>
      </c>
      <c r="E565" s="163">
        <f t="shared" si="25"/>
        <v>4500</v>
      </c>
      <c r="F565" s="162">
        <v>4500</v>
      </c>
      <c r="G565" s="162">
        <v>0</v>
      </c>
      <c r="H565" s="162">
        <v>0</v>
      </c>
      <c r="I565" s="162">
        <v>0</v>
      </c>
    </row>
    <row r="566" spans="1:9" s="120" customFormat="1" ht="19.5" customHeight="1">
      <c r="A566" s="197"/>
      <c r="B566" s="571" t="s">
        <v>97</v>
      </c>
      <c r="C566" s="572"/>
      <c r="D566" s="573" t="s">
        <v>395</v>
      </c>
      <c r="E566" s="579">
        <f>SUM(E567:E586)</f>
        <v>862080</v>
      </c>
      <c r="F566" s="579">
        <f>SUM(F567:F586)</f>
        <v>862080</v>
      </c>
      <c r="G566" s="579">
        <f>SUM(G567:G586)</f>
        <v>0</v>
      </c>
      <c r="H566" s="579">
        <f>SUM(H567:H586)</f>
        <v>0</v>
      </c>
      <c r="I566" s="579">
        <f>SUM(I567:I586)</f>
        <v>0</v>
      </c>
    </row>
    <row r="567" spans="1:9" s="120" customFormat="1" ht="21.75" customHeight="1">
      <c r="A567" s="197"/>
      <c r="B567" s="176"/>
      <c r="C567" s="386" t="s">
        <v>585</v>
      </c>
      <c r="D567" s="410" t="s">
        <v>212</v>
      </c>
      <c r="E567" s="163">
        <f t="shared" si="25"/>
        <v>175884</v>
      </c>
      <c r="F567" s="162">
        <v>175884</v>
      </c>
      <c r="G567" s="162">
        <v>0</v>
      </c>
      <c r="H567" s="162">
        <v>0</v>
      </c>
      <c r="I567" s="162">
        <v>0</v>
      </c>
    </row>
    <row r="568" spans="1:9" s="120" customFormat="1" ht="21.75" customHeight="1">
      <c r="A568" s="197"/>
      <c r="B568" s="176"/>
      <c r="C568" s="386" t="s">
        <v>367</v>
      </c>
      <c r="D568" s="387" t="s">
        <v>212</v>
      </c>
      <c r="E568" s="163">
        <f t="shared" si="25"/>
        <v>10353</v>
      </c>
      <c r="F568" s="162">
        <v>10353</v>
      </c>
      <c r="G568" s="162">
        <v>0</v>
      </c>
      <c r="H568" s="162">
        <v>0</v>
      </c>
      <c r="I568" s="162">
        <v>0</v>
      </c>
    </row>
    <row r="569" spans="1:9" s="120" customFormat="1" ht="21.75" customHeight="1">
      <c r="A569" s="197"/>
      <c r="B569" s="176"/>
      <c r="C569" s="386" t="s">
        <v>586</v>
      </c>
      <c r="D569" s="387" t="s">
        <v>53</v>
      </c>
      <c r="E569" s="163">
        <f t="shared" si="25"/>
        <v>12481</v>
      </c>
      <c r="F569" s="162">
        <v>12481</v>
      </c>
      <c r="G569" s="162">
        <v>0</v>
      </c>
      <c r="H569" s="162">
        <v>0</v>
      </c>
      <c r="I569" s="162">
        <v>0</v>
      </c>
    </row>
    <row r="570" spans="1:9" s="120" customFormat="1" ht="21.75" customHeight="1">
      <c r="A570" s="197"/>
      <c r="B570" s="176"/>
      <c r="C570" s="386" t="s">
        <v>587</v>
      </c>
      <c r="D570" s="387" t="s">
        <v>53</v>
      </c>
      <c r="E570" s="163">
        <f t="shared" si="25"/>
        <v>735</v>
      </c>
      <c r="F570" s="162">
        <v>735</v>
      </c>
      <c r="G570" s="162">
        <v>0</v>
      </c>
      <c r="H570" s="162">
        <v>0</v>
      </c>
      <c r="I570" s="162">
        <v>0</v>
      </c>
    </row>
    <row r="571" spans="1:9" s="120" customFormat="1" ht="21.75" customHeight="1">
      <c r="A571" s="197"/>
      <c r="B571" s="176"/>
      <c r="C571" s="386" t="s">
        <v>588</v>
      </c>
      <c r="D571" s="387" t="s">
        <v>252</v>
      </c>
      <c r="E571" s="163">
        <f t="shared" si="25"/>
        <v>37564</v>
      </c>
      <c r="F571" s="162">
        <v>37564</v>
      </c>
      <c r="G571" s="162">
        <v>0</v>
      </c>
      <c r="H571" s="162">
        <v>0</v>
      </c>
      <c r="I571" s="162">
        <v>0</v>
      </c>
    </row>
    <row r="572" spans="1:9" s="120" customFormat="1" ht="21.75" customHeight="1">
      <c r="A572" s="197"/>
      <c r="B572" s="176"/>
      <c r="C572" s="386" t="s">
        <v>368</v>
      </c>
      <c r="D572" s="387" t="s">
        <v>252</v>
      </c>
      <c r="E572" s="163">
        <f t="shared" si="25"/>
        <v>2212</v>
      </c>
      <c r="F572" s="162">
        <v>2212</v>
      </c>
      <c r="G572" s="162">
        <v>0</v>
      </c>
      <c r="H572" s="162">
        <v>0</v>
      </c>
      <c r="I572" s="162">
        <v>0</v>
      </c>
    </row>
    <row r="573" spans="1:9" s="120" customFormat="1" ht="21.75" customHeight="1">
      <c r="A573" s="197"/>
      <c r="B573" s="176"/>
      <c r="C573" s="386" t="s">
        <v>589</v>
      </c>
      <c r="D573" s="387" t="s">
        <v>12</v>
      </c>
      <c r="E573" s="163">
        <f t="shared" si="25"/>
        <v>4871</v>
      </c>
      <c r="F573" s="162">
        <v>4871</v>
      </c>
      <c r="G573" s="162">
        <v>0</v>
      </c>
      <c r="H573" s="162">
        <v>0</v>
      </c>
      <c r="I573" s="162">
        <v>0</v>
      </c>
    </row>
    <row r="574" spans="1:9" s="120" customFormat="1" ht="21.75" customHeight="1">
      <c r="A574" s="197"/>
      <c r="B574" s="176"/>
      <c r="C574" s="386" t="s">
        <v>369</v>
      </c>
      <c r="D574" s="387" t="s">
        <v>12</v>
      </c>
      <c r="E574" s="163">
        <f t="shared" si="25"/>
        <v>288</v>
      </c>
      <c r="F574" s="162">
        <v>288</v>
      </c>
      <c r="G574" s="162">
        <v>0</v>
      </c>
      <c r="H574" s="162">
        <v>0</v>
      </c>
      <c r="I574" s="162">
        <v>0</v>
      </c>
    </row>
    <row r="575" spans="1:9" s="120" customFormat="1" ht="21.75" customHeight="1">
      <c r="A575" s="197"/>
      <c r="B575" s="176"/>
      <c r="C575" s="386" t="s">
        <v>613</v>
      </c>
      <c r="D575" s="410" t="s">
        <v>131</v>
      </c>
      <c r="E575" s="163">
        <f aca="true" t="shared" si="26" ref="E575:E586">F575+G575+H575+I575</f>
        <v>60440</v>
      </c>
      <c r="F575" s="162">
        <v>60440</v>
      </c>
      <c r="G575" s="162">
        <v>0</v>
      </c>
      <c r="H575" s="162">
        <v>0</v>
      </c>
      <c r="I575" s="162">
        <v>0</v>
      </c>
    </row>
    <row r="576" spans="1:9" s="120" customFormat="1" ht="21.75" customHeight="1">
      <c r="A576" s="197"/>
      <c r="B576" s="176"/>
      <c r="C576" s="386" t="s">
        <v>370</v>
      </c>
      <c r="D576" s="410" t="s">
        <v>131</v>
      </c>
      <c r="E576" s="163">
        <f t="shared" si="26"/>
        <v>3556</v>
      </c>
      <c r="F576" s="162">
        <v>3556</v>
      </c>
      <c r="G576" s="162">
        <v>0</v>
      </c>
      <c r="H576" s="162">
        <v>0</v>
      </c>
      <c r="I576" s="162">
        <v>0</v>
      </c>
    </row>
    <row r="577" spans="1:9" s="120" customFormat="1" ht="21.75" customHeight="1">
      <c r="A577" s="197"/>
      <c r="B577" s="176"/>
      <c r="C577" s="388" t="s">
        <v>529</v>
      </c>
      <c r="D577" s="387" t="s">
        <v>218</v>
      </c>
      <c r="E577" s="163">
        <f t="shared" si="26"/>
        <v>61328</v>
      </c>
      <c r="F577" s="162">
        <v>61328</v>
      </c>
      <c r="G577" s="162">
        <v>0</v>
      </c>
      <c r="H577" s="162">
        <v>0</v>
      </c>
      <c r="I577" s="162">
        <v>0</v>
      </c>
    </row>
    <row r="578" spans="1:9" s="120" customFormat="1" ht="21.75" customHeight="1">
      <c r="A578" s="197"/>
      <c r="B578" s="176"/>
      <c r="C578" s="388" t="s">
        <v>371</v>
      </c>
      <c r="D578" s="387" t="s">
        <v>218</v>
      </c>
      <c r="E578" s="163">
        <f t="shared" si="26"/>
        <v>3600</v>
      </c>
      <c r="F578" s="162">
        <v>3600</v>
      </c>
      <c r="G578" s="162">
        <v>0</v>
      </c>
      <c r="H578" s="162">
        <v>0</v>
      </c>
      <c r="I578" s="162">
        <v>0</v>
      </c>
    </row>
    <row r="579" spans="1:9" s="120" customFormat="1" ht="21.75" customHeight="1">
      <c r="A579" s="197"/>
      <c r="B579" s="176"/>
      <c r="C579" s="388" t="s">
        <v>530</v>
      </c>
      <c r="D579" s="387" t="s">
        <v>206</v>
      </c>
      <c r="E579" s="163">
        <f t="shared" si="26"/>
        <v>448852</v>
      </c>
      <c r="F579" s="162">
        <v>448852</v>
      </c>
      <c r="G579" s="162">
        <v>0</v>
      </c>
      <c r="H579" s="162">
        <v>0</v>
      </c>
      <c r="I579" s="162">
        <v>0</v>
      </c>
    </row>
    <row r="580" spans="1:9" s="120" customFormat="1" ht="21.75" customHeight="1">
      <c r="A580" s="197"/>
      <c r="B580" s="176"/>
      <c r="C580" s="388" t="s">
        <v>372</v>
      </c>
      <c r="D580" s="387" t="s">
        <v>206</v>
      </c>
      <c r="E580" s="163">
        <f t="shared" si="26"/>
        <v>26405</v>
      </c>
      <c r="F580" s="162">
        <v>26405</v>
      </c>
      <c r="G580" s="162">
        <v>0</v>
      </c>
      <c r="H580" s="162">
        <v>0</v>
      </c>
      <c r="I580" s="162">
        <v>0</v>
      </c>
    </row>
    <row r="581" spans="1:9" s="120" customFormat="1" ht="48.75" customHeight="1">
      <c r="A581" s="197"/>
      <c r="B581" s="176"/>
      <c r="C581" s="388" t="s">
        <v>531</v>
      </c>
      <c r="D581" s="291" t="s">
        <v>624</v>
      </c>
      <c r="E581" s="163">
        <f t="shared" si="26"/>
        <v>3211</v>
      </c>
      <c r="F581" s="162">
        <v>3211</v>
      </c>
      <c r="G581" s="162">
        <v>0</v>
      </c>
      <c r="H581" s="162">
        <v>0</v>
      </c>
      <c r="I581" s="162">
        <v>0</v>
      </c>
    </row>
    <row r="582" spans="1:9" s="120" customFormat="1" ht="50.25" customHeight="1">
      <c r="A582" s="197"/>
      <c r="B582" s="176"/>
      <c r="C582" s="388" t="s">
        <v>373</v>
      </c>
      <c r="D582" s="291" t="s">
        <v>624</v>
      </c>
      <c r="E582" s="163">
        <f t="shared" si="26"/>
        <v>189</v>
      </c>
      <c r="F582" s="162">
        <v>189</v>
      </c>
      <c r="G582" s="162">
        <v>0</v>
      </c>
      <c r="H582" s="162">
        <v>0</v>
      </c>
      <c r="I582" s="162">
        <v>0</v>
      </c>
    </row>
    <row r="583" spans="1:9" s="120" customFormat="1" ht="21.75" customHeight="1">
      <c r="A583" s="197"/>
      <c r="B583" s="176"/>
      <c r="C583" s="388" t="s">
        <v>532</v>
      </c>
      <c r="D583" s="387" t="s">
        <v>215</v>
      </c>
      <c r="E583" s="163">
        <f t="shared" si="26"/>
        <v>5837</v>
      </c>
      <c r="F583" s="162">
        <v>5837</v>
      </c>
      <c r="G583" s="162">
        <v>0</v>
      </c>
      <c r="H583" s="162">
        <v>0</v>
      </c>
      <c r="I583" s="162">
        <v>0</v>
      </c>
    </row>
    <row r="584" spans="1:9" s="120" customFormat="1" ht="21.75" customHeight="1">
      <c r="A584" s="197"/>
      <c r="B584" s="176"/>
      <c r="C584" s="388" t="s">
        <v>409</v>
      </c>
      <c r="D584" s="387" t="s">
        <v>215</v>
      </c>
      <c r="E584" s="163">
        <f t="shared" si="26"/>
        <v>343</v>
      </c>
      <c r="F584" s="162">
        <v>343</v>
      </c>
      <c r="G584" s="162">
        <v>0</v>
      </c>
      <c r="H584" s="162">
        <v>0</v>
      </c>
      <c r="I584" s="162">
        <v>0</v>
      </c>
    </row>
    <row r="585" spans="1:9" s="120" customFormat="1" ht="21.75" customHeight="1">
      <c r="A585" s="197"/>
      <c r="B585" s="176"/>
      <c r="C585" s="388" t="s">
        <v>590</v>
      </c>
      <c r="D585" s="387" t="s">
        <v>262</v>
      </c>
      <c r="E585" s="163">
        <f t="shared" si="26"/>
        <v>3712</v>
      </c>
      <c r="F585" s="162">
        <v>3712</v>
      </c>
      <c r="G585" s="162">
        <v>0</v>
      </c>
      <c r="H585" s="162">
        <v>0</v>
      </c>
      <c r="I585" s="162">
        <v>0</v>
      </c>
    </row>
    <row r="586" spans="1:9" s="120" customFormat="1" ht="21.75" customHeight="1">
      <c r="A586" s="197"/>
      <c r="B586" s="176"/>
      <c r="C586" s="388" t="s">
        <v>410</v>
      </c>
      <c r="D586" s="387" t="s">
        <v>262</v>
      </c>
      <c r="E586" s="163">
        <f t="shared" si="26"/>
        <v>219</v>
      </c>
      <c r="F586" s="162">
        <v>219</v>
      </c>
      <c r="G586" s="162">
        <v>0</v>
      </c>
      <c r="H586" s="162">
        <v>0</v>
      </c>
      <c r="I586" s="162">
        <v>0</v>
      </c>
    </row>
    <row r="587" spans="1:9" s="120" customFormat="1" ht="19.5" customHeight="1">
      <c r="A587" s="256" t="s">
        <v>98</v>
      </c>
      <c r="B587" s="256"/>
      <c r="C587" s="257"/>
      <c r="D587" s="254" t="s">
        <v>99</v>
      </c>
      <c r="E587" s="258">
        <f>E588+E603+E623+E643+E646+E648</f>
        <v>4965490</v>
      </c>
      <c r="F587" s="258">
        <f>F588+F603+F623+F643+F646+F648</f>
        <v>4965490</v>
      </c>
      <c r="G587" s="258">
        <f>G588+G603+G623+G643+G646+G648</f>
        <v>0</v>
      </c>
      <c r="H587" s="258">
        <f>H588+H603+H623+H643+H646+H648</f>
        <v>0</v>
      </c>
      <c r="I587" s="258">
        <f>I588+I603+I623+I643+I646+I648</f>
        <v>0</v>
      </c>
    </row>
    <row r="588" spans="1:9" s="120" customFormat="1" ht="19.5" customHeight="1">
      <c r="A588" s="176"/>
      <c r="B588" s="571" t="s">
        <v>100</v>
      </c>
      <c r="C588" s="575"/>
      <c r="D588" s="576" t="s">
        <v>101</v>
      </c>
      <c r="E588" s="574">
        <f>SUM(E589:E602)</f>
        <v>284750</v>
      </c>
      <c r="F588" s="574">
        <f>SUM(F589:F602)</f>
        <v>284750</v>
      </c>
      <c r="G588" s="574">
        <f>SUM(G589:G602)</f>
        <v>0</v>
      </c>
      <c r="H588" s="574">
        <f>SUM(H589:H602)</f>
        <v>0</v>
      </c>
      <c r="I588" s="574">
        <f>SUM(I589:I602)</f>
        <v>0</v>
      </c>
    </row>
    <row r="589" spans="1:9" s="120" customFormat="1" ht="21.75" customHeight="1">
      <c r="A589" s="176"/>
      <c r="B589" s="175"/>
      <c r="C589" s="198" t="s">
        <v>248</v>
      </c>
      <c r="D589" s="199" t="s">
        <v>309</v>
      </c>
      <c r="E589" s="163">
        <f aca="true" t="shared" si="27" ref="E589:E602">F589+G589+H589+I589</f>
        <v>350</v>
      </c>
      <c r="F589" s="163">
        <v>350</v>
      </c>
      <c r="G589" s="163">
        <v>0</v>
      </c>
      <c r="H589" s="163">
        <v>0</v>
      </c>
      <c r="I589" s="163">
        <v>0</v>
      </c>
    </row>
    <row r="590" spans="1:9" s="120" customFormat="1" ht="21.75" customHeight="1">
      <c r="A590" s="176"/>
      <c r="B590" s="175"/>
      <c r="C590" s="373">
        <v>4010</v>
      </c>
      <c r="D590" s="374" t="s">
        <v>212</v>
      </c>
      <c r="E590" s="163">
        <f t="shared" si="27"/>
        <v>202400</v>
      </c>
      <c r="F590" s="163">
        <v>202400</v>
      </c>
      <c r="G590" s="163">
        <v>0</v>
      </c>
      <c r="H590" s="163">
        <v>0</v>
      </c>
      <c r="I590" s="163">
        <v>0</v>
      </c>
    </row>
    <row r="591" spans="1:9" s="120" customFormat="1" ht="21.75" customHeight="1">
      <c r="A591" s="176"/>
      <c r="B591" s="175"/>
      <c r="C591" s="373">
        <v>4040</v>
      </c>
      <c r="D591" s="374" t="s">
        <v>53</v>
      </c>
      <c r="E591" s="163">
        <f t="shared" si="27"/>
        <v>14000</v>
      </c>
      <c r="F591" s="163">
        <v>14000</v>
      </c>
      <c r="G591" s="163">
        <v>0</v>
      </c>
      <c r="H591" s="163">
        <v>0</v>
      </c>
      <c r="I591" s="163">
        <v>0</v>
      </c>
    </row>
    <row r="592" spans="1:9" s="120" customFormat="1" ht="21.75" customHeight="1">
      <c r="A592" s="176"/>
      <c r="B592" s="175"/>
      <c r="C592" s="373">
        <v>4110</v>
      </c>
      <c r="D592" s="374" t="s">
        <v>252</v>
      </c>
      <c r="E592" s="163">
        <f t="shared" si="27"/>
        <v>33000</v>
      </c>
      <c r="F592" s="163">
        <v>33000</v>
      </c>
      <c r="G592" s="163">
        <v>0</v>
      </c>
      <c r="H592" s="163">
        <v>0</v>
      </c>
      <c r="I592" s="163">
        <v>0</v>
      </c>
    </row>
    <row r="593" spans="1:9" s="120" customFormat="1" ht="21.75" customHeight="1">
      <c r="A593" s="176"/>
      <c r="B593" s="175"/>
      <c r="C593" s="373">
        <v>4120</v>
      </c>
      <c r="D593" s="374" t="s">
        <v>12</v>
      </c>
      <c r="E593" s="163">
        <f t="shared" si="27"/>
        <v>5500</v>
      </c>
      <c r="F593" s="163">
        <v>5500</v>
      </c>
      <c r="G593" s="163">
        <v>0</v>
      </c>
      <c r="H593" s="163">
        <v>0</v>
      </c>
      <c r="I593" s="163">
        <v>0</v>
      </c>
    </row>
    <row r="594" spans="1:9" s="120" customFormat="1" ht="21.75" customHeight="1">
      <c r="A594" s="176"/>
      <c r="B594" s="175"/>
      <c r="C594" s="373">
        <v>4210</v>
      </c>
      <c r="D594" s="374" t="s">
        <v>218</v>
      </c>
      <c r="E594" s="163">
        <f t="shared" si="27"/>
        <v>1600</v>
      </c>
      <c r="F594" s="163">
        <v>1600</v>
      </c>
      <c r="G594" s="163">
        <v>0</v>
      </c>
      <c r="H594" s="163">
        <v>0</v>
      </c>
      <c r="I594" s="163">
        <v>0</v>
      </c>
    </row>
    <row r="595" spans="1:9" s="120" customFormat="1" ht="21.75" customHeight="1">
      <c r="A595" s="176"/>
      <c r="B595" s="175"/>
      <c r="C595" s="373">
        <v>4240</v>
      </c>
      <c r="D595" s="374" t="s">
        <v>42</v>
      </c>
      <c r="E595" s="163">
        <f t="shared" si="27"/>
        <v>1000</v>
      </c>
      <c r="F595" s="163">
        <v>1000</v>
      </c>
      <c r="G595" s="163">
        <v>0</v>
      </c>
      <c r="H595" s="163">
        <v>0</v>
      </c>
      <c r="I595" s="163">
        <v>0</v>
      </c>
    </row>
    <row r="596" spans="1:9" s="120" customFormat="1" ht="21.75" customHeight="1">
      <c r="A596" s="176"/>
      <c r="B596" s="175"/>
      <c r="C596" s="373">
        <v>4260</v>
      </c>
      <c r="D596" s="374" t="s">
        <v>213</v>
      </c>
      <c r="E596" s="163">
        <f t="shared" si="27"/>
        <v>8100</v>
      </c>
      <c r="F596" s="163">
        <v>8100</v>
      </c>
      <c r="G596" s="163">
        <v>0</v>
      </c>
      <c r="H596" s="163">
        <v>0</v>
      </c>
      <c r="I596" s="163">
        <v>0</v>
      </c>
    </row>
    <row r="597" spans="1:9" s="120" customFormat="1" ht="21.75" customHeight="1">
      <c r="A597" s="176"/>
      <c r="B597" s="175"/>
      <c r="C597" s="373">
        <v>4280</v>
      </c>
      <c r="D597" s="374" t="s">
        <v>214</v>
      </c>
      <c r="E597" s="163">
        <f t="shared" si="27"/>
        <v>200</v>
      </c>
      <c r="F597" s="163">
        <v>200</v>
      </c>
      <c r="G597" s="163">
        <v>0</v>
      </c>
      <c r="H597" s="163">
        <v>0</v>
      </c>
      <c r="I597" s="163">
        <v>0</v>
      </c>
    </row>
    <row r="598" spans="1:9" s="120" customFormat="1" ht="19.5" customHeight="1">
      <c r="A598" s="176"/>
      <c r="B598" s="175"/>
      <c r="C598" s="373">
        <v>4300</v>
      </c>
      <c r="D598" s="374" t="s">
        <v>206</v>
      </c>
      <c r="E598" s="163">
        <f t="shared" si="27"/>
        <v>1800</v>
      </c>
      <c r="F598" s="163">
        <v>1800</v>
      </c>
      <c r="G598" s="163">
        <v>0</v>
      </c>
      <c r="H598" s="163">
        <v>0</v>
      </c>
      <c r="I598" s="163">
        <v>0</v>
      </c>
    </row>
    <row r="599" spans="1:9" s="120" customFormat="1" ht="21.75" customHeight="1">
      <c r="A599" s="176"/>
      <c r="B599" s="175"/>
      <c r="C599" s="373">
        <v>4350</v>
      </c>
      <c r="D599" s="374" t="s">
        <v>312</v>
      </c>
      <c r="E599" s="163">
        <f t="shared" si="27"/>
        <v>650</v>
      </c>
      <c r="F599" s="163">
        <v>650</v>
      </c>
      <c r="G599" s="163">
        <v>0</v>
      </c>
      <c r="H599" s="163">
        <v>0</v>
      </c>
      <c r="I599" s="163">
        <v>0</v>
      </c>
    </row>
    <row r="600" spans="1:9" s="120" customFormat="1" ht="44.25" customHeight="1">
      <c r="A600" s="176"/>
      <c r="B600" s="175"/>
      <c r="C600" s="373">
        <v>4370</v>
      </c>
      <c r="D600" s="291" t="s">
        <v>624</v>
      </c>
      <c r="E600" s="163">
        <f t="shared" si="27"/>
        <v>400</v>
      </c>
      <c r="F600" s="163">
        <v>400</v>
      </c>
      <c r="G600" s="163">
        <v>0</v>
      </c>
      <c r="H600" s="163">
        <v>0</v>
      </c>
      <c r="I600" s="163">
        <v>0</v>
      </c>
    </row>
    <row r="601" spans="1:9" s="120" customFormat="1" ht="21.75" customHeight="1">
      <c r="A601" s="176"/>
      <c r="B601" s="175"/>
      <c r="C601" s="373">
        <v>4430</v>
      </c>
      <c r="D601" s="291" t="s">
        <v>207</v>
      </c>
      <c r="E601" s="163">
        <f t="shared" si="27"/>
        <v>250</v>
      </c>
      <c r="F601" s="163">
        <v>250</v>
      </c>
      <c r="G601" s="163">
        <v>0</v>
      </c>
      <c r="H601" s="163">
        <v>0</v>
      </c>
      <c r="I601" s="163">
        <v>0</v>
      </c>
    </row>
    <row r="602" spans="1:9" s="120" customFormat="1" ht="21.75" customHeight="1">
      <c r="A602" s="176"/>
      <c r="B602" s="175"/>
      <c r="C602" s="373">
        <v>4440</v>
      </c>
      <c r="D602" s="374" t="s">
        <v>262</v>
      </c>
      <c r="E602" s="163">
        <f t="shared" si="27"/>
        <v>15500</v>
      </c>
      <c r="F602" s="163">
        <v>15500</v>
      </c>
      <c r="G602" s="163">
        <v>0</v>
      </c>
      <c r="H602" s="163">
        <v>0</v>
      </c>
      <c r="I602" s="163">
        <v>0</v>
      </c>
    </row>
    <row r="603" spans="1:9" s="120" customFormat="1" ht="29.25" customHeight="1">
      <c r="A603" s="176"/>
      <c r="B603" s="571" t="s">
        <v>102</v>
      </c>
      <c r="C603" s="581"/>
      <c r="D603" s="578" t="s">
        <v>114</v>
      </c>
      <c r="E603" s="574">
        <f>E604+E606+E607+E608+E609+E610+E611+E612+E613+E614+E615+E616+E617+E618+E619+E620+E621+E622</f>
        <v>1169100</v>
      </c>
      <c r="F603" s="574">
        <f>F604+F606+F607+F608+F609+F610+F611+F612+F613+F614+F615+F616+F617+F618+F619+F620+F621+F622</f>
        <v>1169100</v>
      </c>
      <c r="G603" s="574">
        <f>G604+G606+G607+G608+G609+G610+G611+G612+G613+G614+G615+G616+G617+G618+G619+G620+G621+G622</f>
        <v>0</v>
      </c>
      <c r="H603" s="574">
        <f>H604+H606+H607+H608+H609+H610+H611+H612+H613+H614+H615+H616+H617+H618+H619+H620+H621+H622</f>
        <v>0</v>
      </c>
      <c r="I603" s="574">
        <f>I604+I606+I607+I608+I609+I610+I611+I612+I613+I614+I615+I616+I617+I618+I619+I620+I621+I622</f>
        <v>0</v>
      </c>
    </row>
    <row r="604" spans="1:9" s="120" customFormat="1" ht="29.25" customHeight="1">
      <c r="A604" s="176"/>
      <c r="B604" s="34"/>
      <c r="C604" s="198" t="s">
        <v>47</v>
      </c>
      <c r="D604" s="199" t="s">
        <v>48</v>
      </c>
      <c r="E604" s="163">
        <f>SUM(E605)</f>
        <v>90000</v>
      </c>
      <c r="F604" s="163">
        <f>SUM(F605)</f>
        <v>90000</v>
      </c>
      <c r="G604" s="163">
        <f>SUM(G605)</f>
        <v>0</v>
      </c>
      <c r="H604" s="163">
        <f>SUM(H605)</f>
        <v>0</v>
      </c>
      <c r="I604" s="163">
        <f>SUM(I605)</f>
        <v>0</v>
      </c>
    </row>
    <row r="605" spans="1:9" s="120" customFormat="1" ht="60.75" customHeight="1">
      <c r="A605" s="176"/>
      <c r="B605" s="34"/>
      <c r="C605" s="198"/>
      <c r="D605" s="199" t="s">
        <v>591</v>
      </c>
      <c r="E605" s="163">
        <f aca="true" t="shared" si="28" ref="E605:E642">F605+G605+H605+I605</f>
        <v>90000</v>
      </c>
      <c r="F605" s="163">
        <v>90000</v>
      </c>
      <c r="G605" s="163">
        <v>0</v>
      </c>
      <c r="H605" s="163">
        <v>0</v>
      </c>
      <c r="I605" s="163">
        <v>0</v>
      </c>
    </row>
    <row r="606" spans="1:9" s="120" customFormat="1" ht="21.75" customHeight="1">
      <c r="A606" s="176"/>
      <c r="B606" s="175"/>
      <c r="C606" s="373">
        <v>4010</v>
      </c>
      <c r="D606" s="374" t="s">
        <v>212</v>
      </c>
      <c r="E606" s="163">
        <f t="shared" si="28"/>
        <v>726400</v>
      </c>
      <c r="F606" s="163">
        <v>726400</v>
      </c>
      <c r="G606" s="163">
        <v>0</v>
      </c>
      <c r="H606" s="163">
        <v>0</v>
      </c>
      <c r="I606" s="163">
        <v>0</v>
      </c>
    </row>
    <row r="607" spans="1:9" s="120" customFormat="1" ht="21.75" customHeight="1">
      <c r="A607" s="176"/>
      <c r="B607" s="175"/>
      <c r="C607" s="373">
        <v>4040</v>
      </c>
      <c r="D607" s="374" t="s">
        <v>53</v>
      </c>
      <c r="E607" s="163">
        <f t="shared" si="28"/>
        <v>60000</v>
      </c>
      <c r="F607" s="163">
        <v>60000</v>
      </c>
      <c r="G607" s="163">
        <v>0</v>
      </c>
      <c r="H607" s="163">
        <v>0</v>
      </c>
      <c r="I607" s="163">
        <v>0</v>
      </c>
    </row>
    <row r="608" spans="1:9" s="120" customFormat="1" ht="21.75" customHeight="1">
      <c r="A608" s="176"/>
      <c r="B608" s="175"/>
      <c r="C608" s="373">
        <v>4110</v>
      </c>
      <c r="D608" s="374" t="s">
        <v>252</v>
      </c>
      <c r="E608" s="163">
        <f t="shared" si="28"/>
        <v>120890</v>
      </c>
      <c r="F608" s="163">
        <v>120890</v>
      </c>
      <c r="G608" s="163">
        <v>0</v>
      </c>
      <c r="H608" s="163">
        <v>0</v>
      </c>
      <c r="I608" s="163">
        <v>0</v>
      </c>
    </row>
    <row r="609" spans="1:9" s="120" customFormat="1" ht="21.75" customHeight="1">
      <c r="A609" s="176"/>
      <c r="B609" s="175"/>
      <c r="C609" s="373">
        <v>4120</v>
      </c>
      <c r="D609" s="374" t="s">
        <v>12</v>
      </c>
      <c r="E609" s="163">
        <f t="shared" si="28"/>
        <v>19110</v>
      </c>
      <c r="F609" s="163">
        <v>19110</v>
      </c>
      <c r="G609" s="163">
        <v>0</v>
      </c>
      <c r="H609" s="163">
        <v>0</v>
      </c>
      <c r="I609" s="163">
        <v>0</v>
      </c>
    </row>
    <row r="610" spans="1:9" s="120" customFormat="1" ht="21.75" customHeight="1">
      <c r="A610" s="176"/>
      <c r="B610" s="175"/>
      <c r="C610" s="373">
        <v>4210</v>
      </c>
      <c r="D610" s="374" t="s">
        <v>218</v>
      </c>
      <c r="E610" s="163">
        <f t="shared" si="28"/>
        <v>10780</v>
      </c>
      <c r="F610" s="163">
        <v>10780</v>
      </c>
      <c r="G610" s="163">
        <v>0</v>
      </c>
      <c r="H610" s="163">
        <v>0</v>
      </c>
      <c r="I610" s="163">
        <v>0</v>
      </c>
    </row>
    <row r="611" spans="1:9" s="120" customFormat="1" ht="21.75" customHeight="1">
      <c r="A611" s="176"/>
      <c r="B611" s="175"/>
      <c r="C611" s="373">
        <v>4240</v>
      </c>
      <c r="D611" s="374" t="s">
        <v>42</v>
      </c>
      <c r="E611" s="163">
        <f t="shared" si="28"/>
        <v>5055</v>
      </c>
      <c r="F611" s="163">
        <v>5055</v>
      </c>
      <c r="G611" s="163">
        <v>0</v>
      </c>
      <c r="H611" s="163">
        <v>0</v>
      </c>
      <c r="I611" s="163">
        <v>0</v>
      </c>
    </row>
    <row r="612" spans="1:9" s="120" customFormat="1" ht="21.75" customHeight="1">
      <c r="A612" s="176"/>
      <c r="B612" s="175"/>
      <c r="C612" s="373">
        <v>4260</v>
      </c>
      <c r="D612" s="374" t="s">
        <v>213</v>
      </c>
      <c r="E612" s="163">
        <f t="shared" si="28"/>
        <v>25000</v>
      </c>
      <c r="F612" s="163">
        <v>25000</v>
      </c>
      <c r="G612" s="163">
        <v>0</v>
      </c>
      <c r="H612" s="163">
        <v>0</v>
      </c>
      <c r="I612" s="163">
        <v>0</v>
      </c>
    </row>
    <row r="613" spans="1:9" s="120" customFormat="1" ht="21.75" customHeight="1">
      <c r="A613" s="176"/>
      <c r="B613" s="175"/>
      <c r="C613" s="373">
        <v>4270</v>
      </c>
      <c r="D613" s="374" t="s">
        <v>219</v>
      </c>
      <c r="E613" s="163">
        <f t="shared" si="28"/>
        <v>1600</v>
      </c>
      <c r="F613" s="163">
        <v>1600</v>
      </c>
      <c r="G613" s="163">
        <v>0</v>
      </c>
      <c r="H613" s="163">
        <v>0</v>
      </c>
      <c r="I613" s="163">
        <v>0</v>
      </c>
    </row>
    <row r="614" spans="1:9" s="120" customFormat="1" ht="21.75" customHeight="1">
      <c r="A614" s="176"/>
      <c r="B614" s="175"/>
      <c r="C614" s="373">
        <v>4280</v>
      </c>
      <c r="D614" s="199" t="s">
        <v>214</v>
      </c>
      <c r="E614" s="163">
        <f t="shared" si="28"/>
        <v>350</v>
      </c>
      <c r="F614" s="163">
        <v>350</v>
      </c>
      <c r="G614" s="163">
        <v>0</v>
      </c>
      <c r="H614" s="163">
        <v>0</v>
      </c>
      <c r="I614" s="163">
        <v>0</v>
      </c>
    </row>
    <row r="615" spans="1:9" s="120" customFormat="1" ht="19.5" customHeight="1">
      <c r="A615" s="176"/>
      <c r="B615" s="175"/>
      <c r="C615" s="373">
        <v>4300</v>
      </c>
      <c r="D615" s="374" t="s">
        <v>206</v>
      </c>
      <c r="E615" s="163">
        <f t="shared" si="28"/>
        <v>53235</v>
      </c>
      <c r="F615" s="163">
        <v>53235</v>
      </c>
      <c r="G615" s="163">
        <v>0</v>
      </c>
      <c r="H615" s="163">
        <v>0</v>
      </c>
      <c r="I615" s="163">
        <v>0</v>
      </c>
    </row>
    <row r="616" spans="1:9" s="120" customFormat="1" ht="21.75" customHeight="1">
      <c r="A616" s="176"/>
      <c r="B616" s="175"/>
      <c r="C616" s="373">
        <v>4350</v>
      </c>
      <c r="D616" s="374" t="s">
        <v>312</v>
      </c>
      <c r="E616" s="163">
        <f t="shared" si="28"/>
        <v>500</v>
      </c>
      <c r="F616" s="163">
        <v>500</v>
      </c>
      <c r="G616" s="163">
        <v>0</v>
      </c>
      <c r="H616" s="163">
        <v>0</v>
      </c>
      <c r="I616" s="163">
        <v>0</v>
      </c>
    </row>
    <row r="617" spans="1:9" s="120" customFormat="1" ht="45.75" customHeight="1">
      <c r="A617" s="176"/>
      <c r="B617" s="175"/>
      <c r="C617" s="373">
        <v>4360</v>
      </c>
      <c r="D617" s="291" t="s">
        <v>511</v>
      </c>
      <c r="E617" s="163">
        <f t="shared" si="28"/>
        <v>580</v>
      </c>
      <c r="F617" s="163">
        <v>580</v>
      </c>
      <c r="G617" s="163">
        <v>0</v>
      </c>
      <c r="H617" s="163">
        <v>0</v>
      </c>
      <c r="I617" s="163">
        <v>0</v>
      </c>
    </row>
    <row r="618" spans="1:9" s="120" customFormat="1" ht="45.75" customHeight="1">
      <c r="A618" s="176"/>
      <c r="B618" s="175"/>
      <c r="C618" s="373">
        <v>4370</v>
      </c>
      <c r="D618" s="291" t="s">
        <v>512</v>
      </c>
      <c r="E618" s="163">
        <f t="shared" si="28"/>
        <v>3500</v>
      </c>
      <c r="F618" s="163">
        <v>3500</v>
      </c>
      <c r="G618" s="163">
        <v>0</v>
      </c>
      <c r="H618" s="163">
        <v>0</v>
      </c>
      <c r="I618" s="163">
        <v>0</v>
      </c>
    </row>
    <row r="619" spans="1:9" s="120" customFormat="1" ht="21.75" customHeight="1">
      <c r="A619" s="176"/>
      <c r="B619" s="175"/>
      <c r="C619" s="373">
        <v>4410</v>
      </c>
      <c r="D619" s="374" t="s">
        <v>215</v>
      </c>
      <c r="E619" s="163">
        <f t="shared" si="28"/>
        <v>500</v>
      </c>
      <c r="F619" s="163">
        <v>500</v>
      </c>
      <c r="G619" s="163">
        <v>0</v>
      </c>
      <c r="H619" s="163">
        <v>0</v>
      </c>
      <c r="I619" s="163">
        <v>0</v>
      </c>
    </row>
    <row r="620" spans="1:9" s="120" customFormat="1" ht="21.75" customHeight="1">
      <c r="A620" s="176"/>
      <c r="B620" s="175"/>
      <c r="C620" s="373">
        <v>4430</v>
      </c>
      <c r="D620" s="374" t="s">
        <v>207</v>
      </c>
      <c r="E620" s="163">
        <f t="shared" si="28"/>
        <v>600</v>
      </c>
      <c r="F620" s="163">
        <v>600</v>
      </c>
      <c r="G620" s="163">
        <v>0</v>
      </c>
      <c r="H620" s="163">
        <v>0</v>
      </c>
      <c r="I620" s="163">
        <v>0</v>
      </c>
    </row>
    <row r="621" spans="1:9" s="120" customFormat="1" ht="21.75" customHeight="1">
      <c r="A621" s="176"/>
      <c r="B621" s="175"/>
      <c r="C621" s="373">
        <v>4440</v>
      </c>
      <c r="D621" s="374" t="s">
        <v>262</v>
      </c>
      <c r="E621" s="163">
        <f t="shared" si="28"/>
        <v>50000</v>
      </c>
      <c r="F621" s="163">
        <v>50000</v>
      </c>
      <c r="G621" s="163">
        <v>0</v>
      </c>
      <c r="H621" s="163">
        <v>0</v>
      </c>
      <c r="I621" s="163">
        <v>0</v>
      </c>
    </row>
    <row r="622" spans="1:9" s="120" customFormat="1" ht="31.5" customHeight="1">
      <c r="A622" s="176"/>
      <c r="B622" s="175"/>
      <c r="C622" s="373">
        <v>4700</v>
      </c>
      <c r="D622" s="199" t="s">
        <v>172</v>
      </c>
      <c r="E622" s="163">
        <f t="shared" si="28"/>
        <v>1000</v>
      </c>
      <c r="F622" s="163">
        <v>1000</v>
      </c>
      <c r="G622" s="163">
        <v>0</v>
      </c>
      <c r="H622" s="163">
        <v>0</v>
      </c>
      <c r="I622" s="163">
        <v>0</v>
      </c>
    </row>
    <row r="623" spans="1:9" s="120" customFormat="1" ht="19.5" customHeight="1">
      <c r="A623" s="176"/>
      <c r="B623" s="571" t="s">
        <v>115</v>
      </c>
      <c r="C623" s="581"/>
      <c r="D623" s="578" t="s">
        <v>116</v>
      </c>
      <c r="E623" s="574">
        <f>SUM(E624:E642)</f>
        <v>2463490</v>
      </c>
      <c r="F623" s="574">
        <f>SUM(F624:F642)</f>
        <v>2463490</v>
      </c>
      <c r="G623" s="574">
        <f>SUM(G624:G642)</f>
        <v>0</v>
      </c>
      <c r="H623" s="574">
        <f>SUM(H624:H642)</f>
        <v>0</v>
      </c>
      <c r="I623" s="574">
        <f>SUM(I624:I642)</f>
        <v>0</v>
      </c>
    </row>
    <row r="624" spans="1:9" s="120" customFormat="1" ht="21.75" customHeight="1">
      <c r="A624" s="176"/>
      <c r="B624" s="175"/>
      <c r="C624" s="373">
        <v>3020</v>
      </c>
      <c r="D624" s="374" t="s">
        <v>309</v>
      </c>
      <c r="E624" s="163">
        <f t="shared" si="28"/>
        <v>18000</v>
      </c>
      <c r="F624" s="163">
        <v>18000</v>
      </c>
      <c r="G624" s="163">
        <v>0</v>
      </c>
      <c r="H624" s="163">
        <v>0</v>
      </c>
      <c r="I624" s="163">
        <v>0</v>
      </c>
    </row>
    <row r="625" spans="1:9" s="120" customFormat="1" ht="21.75" customHeight="1">
      <c r="A625" s="176"/>
      <c r="B625" s="175"/>
      <c r="C625" s="373">
        <v>4010</v>
      </c>
      <c r="D625" s="374" t="s">
        <v>212</v>
      </c>
      <c r="E625" s="163">
        <f t="shared" si="28"/>
        <v>1207000</v>
      </c>
      <c r="F625" s="163">
        <v>1207000</v>
      </c>
      <c r="G625" s="163">
        <v>0</v>
      </c>
      <c r="H625" s="163">
        <v>0</v>
      </c>
      <c r="I625" s="163">
        <v>0</v>
      </c>
    </row>
    <row r="626" spans="1:9" s="120" customFormat="1" ht="21.75" customHeight="1">
      <c r="A626" s="176"/>
      <c r="B626" s="175"/>
      <c r="C626" s="373">
        <v>4040</v>
      </c>
      <c r="D626" s="374" t="s">
        <v>53</v>
      </c>
      <c r="E626" s="163">
        <f t="shared" si="28"/>
        <v>91160</v>
      </c>
      <c r="F626" s="163">
        <v>91160</v>
      </c>
      <c r="G626" s="163">
        <v>0</v>
      </c>
      <c r="H626" s="163">
        <v>0</v>
      </c>
      <c r="I626" s="163">
        <v>0</v>
      </c>
    </row>
    <row r="627" spans="1:9" s="120" customFormat="1" ht="21.75" customHeight="1">
      <c r="A627" s="176"/>
      <c r="B627" s="175"/>
      <c r="C627" s="373">
        <v>4110</v>
      </c>
      <c r="D627" s="374" t="s">
        <v>252</v>
      </c>
      <c r="E627" s="163">
        <f t="shared" si="28"/>
        <v>186600</v>
      </c>
      <c r="F627" s="163">
        <v>186600</v>
      </c>
      <c r="G627" s="163">
        <v>0</v>
      </c>
      <c r="H627" s="163">
        <v>0</v>
      </c>
      <c r="I627" s="163">
        <v>0</v>
      </c>
    </row>
    <row r="628" spans="1:9" s="120" customFormat="1" ht="21.75" customHeight="1">
      <c r="A628" s="176"/>
      <c r="B628" s="175"/>
      <c r="C628" s="373">
        <v>4120</v>
      </c>
      <c r="D628" s="374" t="s">
        <v>12</v>
      </c>
      <c r="E628" s="163">
        <f t="shared" si="28"/>
        <v>28400</v>
      </c>
      <c r="F628" s="163">
        <v>28400</v>
      </c>
      <c r="G628" s="163">
        <v>0</v>
      </c>
      <c r="H628" s="163">
        <v>0</v>
      </c>
      <c r="I628" s="163">
        <v>0</v>
      </c>
    </row>
    <row r="629" spans="1:9" s="120" customFormat="1" ht="21.75" customHeight="1">
      <c r="A629" s="176"/>
      <c r="B629" s="175"/>
      <c r="C629" s="373">
        <v>4170</v>
      </c>
      <c r="D629" s="374" t="s">
        <v>175</v>
      </c>
      <c r="E629" s="163">
        <f t="shared" si="28"/>
        <v>3000</v>
      </c>
      <c r="F629" s="163">
        <v>3000</v>
      </c>
      <c r="G629" s="163">
        <v>0</v>
      </c>
      <c r="H629" s="163">
        <v>0</v>
      </c>
      <c r="I629" s="163">
        <v>0</v>
      </c>
    </row>
    <row r="630" spans="1:9" s="120" customFormat="1" ht="21.75" customHeight="1">
      <c r="A630" s="176"/>
      <c r="B630" s="175"/>
      <c r="C630" s="373">
        <v>4210</v>
      </c>
      <c r="D630" s="374" t="s">
        <v>218</v>
      </c>
      <c r="E630" s="163">
        <f t="shared" si="28"/>
        <v>94000</v>
      </c>
      <c r="F630" s="163">
        <v>94000</v>
      </c>
      <c r="G630" s="163">
        <v>0</v>
      </c>
      <c r="H630" s="163">
        <v>0</v>
      </c>
      <c r="I630" s="163">
        <v>0</v>
      </c>
    </row>
    <row r="631" spans="1:9" s="120" customFormat="1" ht="21.75" customHeight="1">
      <c r="A631" s="176"/>
      <c r="B631" s="175"/>
      <c r="C631" s="373">
        <v>4220</v>
      </c>
      <c r="D631" s="374" t="s">
        <v>76</v>
      </c>
      <c r="E631" s="163">
        <f t="shared" si="28"/>
        <v>280000</v>
      </c>
      <c r="F631" s="163">
        <v>280000</v>
      </c>
      <c r="G631" s="163">
        <v>0</v>
      </c>
      <c r="H631" s="163">
        <v>0</v>
      </c>
      <c r="I631" s="163">
        <v>0</v>
      </c>
    </row>
    <row r="632" spans="1:9" s="120" customFormat="1" ht="21.75" customHeight="1">
      <c r="A632" s="176"/>
      <c r="B632" s="175"/>
      <c r="C632" s="373">
        <v>4240</v>
      </c>
      <c r="D632" s="374" t="s">
        <v>42</v>
      </c>
      <c r="E632" s="163">
        <f t="shared" si="28"/>
        <v>3500</v>
      </c>
      <c r="F632" s="163">
        <v>3500</v>
      </c>
      <c r="G632" s="163">
        <v>0</v>
      </c>
      <c r="H632" s="163">
        <v>0</v>
      </c>
      <c r="I632" s="163">
        <v>0</v>
      </c>
    </row>
    <row r="633" spans="1:9" s="120" customFormat="1" ht="21.75" customHeight="1">
      <c r="A633" s="176"/>
      <c r="B633" s="175"/>
      <c r="C633" s="373">
        <v>4260</v>
      </c>
      <c r="D633" s="374" t="s">
        <v>213</v>
      </c>
      <c r="E633" s="163">
        <f t="shared" si="28"/>
        <v>326000</v>
      </c>
      <c r="F633" s="163">
        <v>326000</v>
      </c>
      <c r="G633" s="163">
        <v>0</v>
      </c>
      <c r="H633" s="163">
        <v>0</v>
      </c>
      <c r="I633" s="163">
        <v>0</v>
      </c>
    </row>
    <row r="634" spans="1:9" s="120" customFormat="1" ht="21.75" customHeight="1">
      <c r="A634" s="176"/>
      <c r="B634" s="175"/>
      <c r="C634" s="373">
        <v>4270</v>
      </c>
      <c r="D634" s="374" t="s">
        <v>219</v>
      </c>
      <c r="E634" s="163">
        <f t="shared" si="28"/>
        <v>42000</v>
      </c>
      <c r="F634" s="163">
        <v>42000</v>
      </c>
      <c r="G634" s="163">
        <v>0</v>
      </c>
      <c r="H634" s="163">
        <v>0</v>
      </c>
      <c r="I634" s="163">
        <v>0</v>
      </c>
    </row>
    <row r="635" spans="1:9" s="120" customFormat="1" ht="21.75" customHeight="1">
      <c r="A635" s="176"/>
      <c r="B635" s="175"/>
      <c r="C635" s="373">
        <v>4280</v>
      </c>
      <c r="D635" s="199" t="s">
        <v>214</v>
      </c>
      <c r="E635" s="163">
        <f t="shared" si="28"/>
        <v>2500</v>
      </c>
      <c r="F635" s="163">
        <v>2500</v>
      </c>
      <c r="G635" s="163">
        <v>0</v>
      </c>
      <c r="H635" s="163">
        <v>0</v>
      </c>
      <c r="I635" s="163">
        <v>0</v>
      </c>
    </row>
    <row r="636" spans="1:9" s="120" customFormat="1" ht="19.5" customHeight="1">
      <c r="A636" s="176"/>
      <c r="B636" s="175"/>
      <c r="C636" s="373">
        <v>4300</v>
      </c>
      <c r="D636" s="374" t="s">
        <v>206</v>
      </c>
      <c r="E636" s="163">
        <f t="shared" si="28"/>
        <v>95000</v>
      </c>
      <c r="F636" s="163">
        <v>95000</v>
      </c>
      <c r="G636" s="163">
        <v>0</v>
      </c>
      <c r="H636" s="163">
        <v>0</v>
      </c>
      <c r="I636" s="163">
        <v>0</v>
      </c>
    </row>
    <row r="637" spans="1:9" s="120" customFormat="1" ht="21.75" customHeight="1">
      <c r="A637" s="176"/>
      <c r="B637" s="175"/>
      <c r="C637" s="373">
        <v>4350</v>
      </c>
      <c r="D637" s="374" t="s">
        <v>614</v>
      </c>
      <c r="E637" s="163">
        <f t="shared" si="28"/>
        <v>2020</v>
      </c>
      <c r="F637" s="163">
        <v>2020</v>
      </c>
      <c r="G637" s="163">
        <v>0</v>
      </c>
      <c r="H637" s="163">
        <v>0</v>
      </c>
      <c r="I637" s="163">
        <v>0</v>
      </c>
    </row>
    <row r="638" spans="1:9" s="120" customFormat="1" ht="45.75" customHeight="1">
      <c r="A638" s="176"/>
      <c r="B638" s="175"/>
      <c r="C638" s="373">
        <v>4370</v>
      </c>
      <c r="D638" s="291" t="s">
        <v>624</v>
      </c>
      <c r="E638" s="163">
        <f t="shared" si="28"/>
        <v>6500</v>
      </c>
      <c r="F638" s="163">
        <v>6500</v>
      </c>
      <c r="G638" s="163">
        <v>0</v>
      </c>
      <c r="H638" s="163">
        <v>0</v>
      </c>
      <c r="I638" s="163">
        <v>0</v>
      </c>
    </row>
    <row r="639" spans="1:9" s="120" customFormat="1" ht="21.75" customHeight="1">
      <c r="A639" s="176"/>
      <c r="B639" s="175"/>
      <c r="C639" s="373">
        <v>4410</v>
      </c>
      <c r="D639" s="374" t="s">
        <v>215</v>
      </c>
      <c r="E639" s="163">
        <f t="shared" si="28"/>
        <v>1210</v>
      </c>
      <c r="F639" s="163">
        <v>1210</v>
      </c>
      <c r="G639" s="163">
        <v>0</v>
      </c>
      <c r="H639" s="163">
        <v>0</v>
      </c>
      <c r="I639" s="163">
        <v>0</v>
      </c>
    </row>
    <row r="640" spans="1:9" s="120" customFormat="1" ht="21.75" customHeight="1">
      <c r="A640" s="176"/>
      <c r="B640" s="175"/>
      <c r="C640" s="373">
        <v>4430</v>
      </c>
      <c r="D640" s="374" t="s">
        <v>207</v>
      </c>
      <c r="E640" s="163">
        <f t="shared" si="28"/>
        <v>7500</v>
      </c>
      <c r="F640" s="163">
        <v>7500</v>
      </c>
      <c r="G640" s="163">
        <v>0</v>
      </c>
      <c r="H640" s="163">
        <v>0</v>
      </c>
      <c r="I640" s="163">
        <v>0</v>
      </c>
    </row>
    <row r="641" spans="1:9" s="120" customFormat="1" ht="21.75" customHeight="1">
      <c r="A641" s="176"/>
      <c r="B641" s="175"/>
      <c r="C641" s="373">
        <v>4440</v>
      </c>
      <c r="D641" s="374" t="s">
        <v>262</v>
      </c>
      <c r="E641" s="163">
        <f t="shared" si="28"/>
        <v>64100</v>
      </c>
      <c r="F641" s="163">
        <v>64100</v>
      </c>
      <c r="G641" s="163">
        <v>0</v>
      </c>
      <c r="H641" s="163">
        <v>0</v>
      </c>
      <c r="I641" s="163">
        <v>0</v>
      </c>
    </row>
    <row r="642" spans="1:9" s="120" customFormat="1" ht="27.75" customHeight="1">
      <c r="A642" s="176"/>
      <c r="B642" s="175"/>
      <c r="C642" s="373">
        <v>4700</v>
      </c>
      <c r="D642" s="199" t="s">
        <v>172</v>
      </c>
      <c r="E642" s="163">
        <f t="shared" si="28"/>
        <v>5000</v>
      </c>
      <c r="F642" s="163">
        <v>5000</v>
      </c>
      <c r="G642" s="163">
        <v>0</v>
      </c>
      <c r="H642" s="163">
        <v>0</v>
      </c>
      <c r="I642" s="163">
        <v>0</v>
      </c>
    </row>
    <row r="643" spans="1:9" s="120" customFormat="1" ht="19.5" customHeight="1">
      <c r="A643" s="176"/>
      <c r="B643" s="571" t="s">
        <v>421</v>
      </c>
      <c r="C643" s="581"/>
      <c r="D643" s="578" t="s">
        <v>422</v>
      </c>
      <c r="E643" s="574">
        <f>SUM(E644:E644)</f>
        <v>1020000</v>
      </c>
      <c r="F643" s="574">
        <f>SUM(F644:F644)</f>
        <v>1020000</v>
      </c>
      <c r="G643" s="574">
        <f>SUM(G644:G644)</f>
        <v>0</v>
      </c>
      <c r="H643" s="574">
        <f>SUM(H644:H644)</f>
        <v>0</v>
      </c>
      <c r="I643" s="574">
        <f>SUM(I644:I644)</f>
        <v>0</v>
      </c>
    </row>
    <row r="644" spans="1:9" s="120" customFormat="1" ht="36.75" customHeight="1">
      <c r="A644" s="176"/>
      <c r="B644" s="175"/>
      <c r="C644" s="33">
        <v>2540</v>
      </c>
      <c r="D644" s="36" t="s">
        <v>48</v>
      </c>
      <c r="E644" s="163">
        <f>F644+G644+H644+I644</f>
        <v>1020000</v>
      </c>
      <c r="F644" s="163">
        <f>F645</f>
        <v>1020000</v>
      </c>
      <c r="G644" s="163">
        <v>0</v>
      </c>
      <c r="H644" s="163">
        <v>0</v>
      </c>
      <c r="I644" s="163">
        <v>0</v>
      </c>
    </row>
    <row r="645" spans="1:9" s="120" customFormat="1" ht="49.5" customHeight="1">
      <c r="A645" s="176"/>
      <c r="B645" s="175"/>
      <c r="C645" s="136" t="s">
        <v>225</v>
      </c>
      <c r="D645" s="25" t="s">
        <v>671</v>
      </c>
      <c r="E645" s="163">
        <f>F645+G645+H645+I645</f>
        <v>1020000</v>
      </c>
      <c r="F645" s="163">
        <v>1020000</v>
      </c>
      <c r="G645" s="163">
        <v>0</v>
      </c>
      <c r="H645" s="163">
        <v>0</v>
      </c>
      <c r="I645" s="163">
        <v>0</v>
      </c>
    </row>
    <row r="646" spans="1:9" s="120" customFormat="1" ht="19.5" customHeight="1">
      <c r="A646" s="176"/>
      <c r="B646" s="571" t="s">
        <v>117</v>
      </c>
      <c r="C646" s="581"/>
      <c r="D646" s="578" t="s">
        <v>57</v>
      </c>
      <c r="E646" s="574">
        <f>SUM(E647:E647)</f>
        <v>15800</v>
      </c>
      <c r="F646" s="574">
        <f>SUM(F647:F647)</f>
        <v>15800</v>
      </c>
      <c r="G646" s="574">
        <f>SUM(G647:G647)</f>
        <v>0</v>
      </c>
      <c r="H646" s="574">
        <f>SUM(H647:H647)</f>
        <v>0</v>
      </c>
      <c r="I646" s="574">
        <f>SUM(I647:I647)</f>
        <v>0</v>
      </c>
    </row>
    <row r="647" spans="1:9" s="120" customFormat="1" ht="25.5">
      <c r="A647" s="176"/>
      <c r="B647" s="35"/>
      <c r="C647" s="33">
        <v>4700</v>
      </c>
      <c r="D647" s="36" t="s">
        <v>172</v>
      </c>
      <c r="E647" s="163">
        <f>F647+G647+H647+I647</f>
        <v>15800</v>
      </c>
      <c r="F647" s="163">
        <v>15800</v>
      </c>
      <c r="G647" s="163">
        <v>0</v>
      </c>
      <c r="H647" s="163">
        <v>0</v>
      </c>
      <c r="I647" s="163">
        <v>0</v>
      </c>
    </row>
    <row r="648" spans="1:9" s="120" customFormat="1" ht="19.5" customHeight="1">
      <c r="A648" s="176"/>
      <c r="B648" s="571" t="s">
        <v>118</v>
      </c>
      <c r="C648" s="581"/>
      <c r="D648" s="578" t="s">
        <v>290</v>
      </c>
      <c r="E648" s="574">
        <f>E649+E650</f>
        <v>12350</v>
      </c>
      <c r="F648" s="574">
        <f>F649+F650</f>
        <v>12350</v>
      </c>
      <c r="G648" s="574">
        <f>G649+G650</f>
        <v>0</v>
      </c>
      <c r="H648" s="574">
        <f>H649+H650</f>
        <v>0</v>
      </c>
      <c r="I648" s="574">
        <f>I649+I650</f>
        <v>0</v>
      </c>
    </row>
    <row r="649" spans="1:9" s="120" customFormat="1" ht="21.75" customHeight="1">
      <c r="A649" s="176"/>
      <c r="B649" s="176"/>
      <c r="C649" s="92">
        <v>3020</v>
      </c>
      <c r="D649" s="16" t="s">
        <v>309</v>
      </c>
      <c r="E649" s="163">
        <f>F649+G649+H649+I649</f>
        <v>1800</v>
      </c>
      <c r="F649" s="163">
        <v>1800</v>
      </c>
      <c r="G649" s="163">
        <v>0</v>
      </c>
      <c r="H649" s="163">
        <v>0</v>
      </c>
      <c r="I649" s="163">
        <v>0</v>
      </c>
    </row>
    <row r="650" spans="1:9" s="120" customFormat="1" ht="25.5">
      <c r="A650" s="176"/>
      <c r="B650" s="176"/>
      <c r="C650" s="33">
        <v>4440</v>
      </c>
      <c r="D650" s="32" t="s">
        <v>262</v>
      </c>
      <c r="E650" s="163">
        <f>F650+G650+H650+I650</f>
        <v>10550</v>
      </c>
      <c r="F650" s="163">
        <v>10550</v>
      </c>
      <c r="G650" s="163">
        <v>0</v>
      </c>
      <c r="H650" s="163">
        <v>0</v>
      </c>
      <c r="I650" s="163">
        <v>0</v>
      </c>
    </row>
    <row r="651" spans="1:9" s="120" customFormat="1" ht="24.75" customHeight="1">
      <c r="A651" s="256" t="s">
        <v>593</v>
      </c>
      <c r="B651" s="256"/>
      <c r="C651" s="256"/>
      <c r="D651" s="254" t="s">
        <v>447</v>
      </c>
      <c r="E651" s="414">
        <f>SUM(E652)</f>
        <v>24500</v>
      </c>
      <c r="F651" s="414">
        <f>SUM(F652)</f>
        <v>24500</v>
      </c>
      <c r="G651" s="414">
        <f>SUM(G652)</f>
        <v>0</v>
      </c>
      <c r="H651" s="414">
        <f>SUM(H652)</f>
        <v>0</v>
      </c>
      <c r="I651" s="414">
        <f>SUM(I652)</f>
        <v>0</v>
      </c>
    </row>
    <row r="652" spans="1:9" s="120" customFormat="1" ht="25.5" customHeight="1">
      <c r="A652" s="176"/>
      <c r="B652" s="571" t="s">
        <v>595</v>
      </c>
      <c r="C652" s="575"/>
      <c r="D652" s="576" t="s">
        <v>318</v>
      </c>
      <c r="E652" s="582">
        <f>SUM(E653:E655)</f>
        <v>24500</v>
      </c>
      <c r="F652" s="582">
        <f>SUM(F653:F655)</f>
        <v>24500</v>
      </c>
      <c r="G652" s="582">
        <f>SUM(G653:G655)</f>
        <v>0</v>
      </c>
      <c r="H652" s="582">
        <f>SUM(H653:H655)</f>
        <v>0</v>
      </c>
      <c r="I652" s="582">
        <f>SUM(I653:I655)</f>
        <v>0</v>
      </c>
    </row>
    <row r="653" spans="1:9" s="120" customFormat="1" ht="21.75" customHeight="1">
      <c r="A653" s="176"/>
      <c r="B653" s="175"/>
      <c r="C653" s="373">
        <v>4170</v>
      </c>
      <c r="D653" s="374" t="s">
        <v>175</v>
      </c>
      <c r="E653" s="406">
        <f>SUM(F653:I653)</f>
        <v>3000</v>
      </c>
      <c r="F653" s="406">
        <v>3000</v>
      </c>
      <c r="G653" s="413">
        <v>0</v>
      </c>
      <c r="H653" s="413">
        <v>0</v>
      </c>
      <c r="I653" s="413">
        <v>0</v>
      </c>
    </row>
    <row r="654" spans="1:9" s="120" customFormat="1" ht="21.75" customHeight="1">
      <c r="A654" s="176"/>
      <c r="B654" s="175"/>
      <c r="C654" s="373">
        <v>4210</v>
      </c>
      <c r="D654" s="374" t="s">
        <v>218</v>
      </c>
      <c r="E654" s="406">
        <f>SUM(F654:I654)</f>
        <v>3000</v>
      </c>
      <c r="F654" s="406">
        <v>3000</v>
      </c>
      <c r="G654" s="413">
        <v>0</v>
      </c>
      <c r="H654" s="413">
        <v>0</v>
      </c>
      <c r="I654" s="413">
        <v>0</v>
      </c>
    </row>
    <row r="655" spans="1:9" s="120" customFormat="1" ht="19.5" customHeight="1">
      <c r="A655" s="176"/>
      <c r="B655" s="175"/>
      <c r="C655" s="373">
        <v>4300</v>
      </c>
      <c r="D655" s="374" t="s">
        <v>206</v>
      </c>
      <c r="E655" s="406">
        <f>SUM(F655:I655)</f>
        <v>18500</v>
      </c>
      <c r="F655" s="406">
        <v>18500</v>
      </c>
      <c r="G655" s="413">
        <v>0</v>
      </c>
      <c r="H655" s="413">
        <v>0</v>
      </c>
      <c r="I655" s="413">
        <v>0</v>
      </c>
    </row>
    <row r="656" spans="1:9" s="120" customFormat="1" ht="24" customHeight="1">
      <c r="A656" s="256" t="s">
        <v>119</v>
      </c>
      <c r="B656" s="256"/>
      <c r="C656" s="257"/>
      <c r="D656" s="254" t="s">
        <v>120</v>
      </c>
      <c r="E656" s="258">
        <f>E657+E660+E663+E668</f>
        <v>450000</v>
      </c>
      <c r="F656" s="258">
        <f>F657+F660+F663+F668</f>
        <v>450000</v>
      </c>
      <c r="G656" s="258">
        <f>G657+G660+G663+G668</f>
        <v>0</v>
      </c>
      <c r="H656" s="258">
        <f>H657+H660+H663+H668</f>
        <v>0</v>
      </c>
      <c r="I656" s="258">
        <f>I657+I660+I663+I668</f>
        <v>0</v>
      </c>
    </row>
    <row r="657" spans="1:9" s="120" customFormat="1" ht="19.5" customHeight="1">
      <c r="A657" s="176"/>
      <c r="B657" s="571" t="s">
        <v>121</v>
      </c>
      <c r="C657" s="575"/>
      <c r="D657" s="576" t="s">
        <v>122</v>
      </c>
      <c r="E657" s="574">
        <f>E658</f>
        <v>160000</v>
      </c>
      <c r="F657" s="574">
        <f>SUM(F658)</f>
        <v>160000</v>
      </c>
      <c r="G657" s="574">
        <f>SUM(G658)</f>
        <v>0</v>
      </c>
      <c r="H657" s="574">
        <f>SUM(H658)</f>
        <v>0</v>
      </c>
      <c r="I657" s="574">
        <f>SUM(I658)</f>
        <v>0</v>
      </c>
    </row>
    <row r="658" spans="1:9" s="167" customFormat="1" ht="57" customHeight="1">
      <c r="A658" s="176"/>
      <c r="B658" s="177"/>
      <c r="C658" s="128" t="s">
        <v>58</v>
      </c>
      <c r="D658" s="129" t="s">
        <v>162</v>
      </c>
      <c r="E658" s="165">
        <f>F658+G658+H658+I658</f>
        <v>160000</v>
      </c>
      <c r="F658" s="165">
        <f>F659</f>
        <v>160000</v>
      </c>
      <c r="G658" s="165">
        <v>0</v>
      </c>
      <c r="H658" s="165">
        <v>0</v>
      </c>
      <c r="I658" s="165">
        <v>0</v>
      </c>
    </row>
    <row r="659" spans="1:9" s="167" customFormat="1" ht="41.25" customHeight="1">
      <c r="A659" s="176"/>
      <c r="B659" s="177"/>
      <c r="C659" s="166" t="s">
        <v>225</v>
      </c>
      <c r="D659" s="134" t="s">
        <v>478</v>
      </c>
      <c r="E659" s="165">
        <f>F659+G659+H659+I659</f>
        <v>160000</v>
      </c>
      <c r="F659" s="165">
        <v>160000</v>
      </c>
      <c r="G659" s="165">
        <v>0</v>
      </c>
      <c r="H659" s="165">
        <v>0</v>
      </c>
      <c r="I659" s="165">
        <v>0</v>
      </c>
    </row>
    <row r="660" spans="1:9" s="120" customFormat="1" ht="25.5" customHeight="1">
      <c r="A660" s="176"/>
      <c r="B660" s="571" t="s">
        <v>596</v>
      </c>
      <c r="C660" s="575"/>
      <c r="D660" s="576" t="s">
        <v>507</v>
      </c>
      <c r="E660" s="574">
        <f>SUM(E661)</f>
        <v>30000</v>
      </c>
      <c r="F660" s="574">
        <f>SUM(F661)</f>
        <v>30000</v>
      </c>
      <c r="G660" s="574">
        <f>SUM(G661)</f>
        <v>0</v>
      </c>
      <c r="H660" s="574">
        <f>SUM(H661)</f>
        <v>0</v>
      </c>
      <c r="I660" s="574">
        <f>SUM(I661)</f>
        <v>0</v>
      </c>
    </row>
    <row r="661" spans="1:9" s="167" customFormat="1" ht="45" customHeight="1">
      <c r="A661" s="176"/>
      <c r="B661" s="177"/>
      <c r="C661" s="128" t="s">
        <v>380</v>
      </c>
      <c r="D661" s="129" t="s">
        <v>508</v>
      </c>
      <c r="E661" s="165">
        <f>SUM(F661:I661)</f>
        <v>30000</v>
      </c>
      <c r="F661" s="165">
        <v>30000</v>
      </c>
      <c r="G661" s="165">
        <v>0</v>
      </c>
      <c r="H661" s="165">
        <v>0</v>
      </c>
      <c r="I661" s="165">
        <v>0</v>
      </c>
    </row>
    <row r="662" spans="1:9" s="167" customFormat="1" ht="45" customHeight="1">
      <c r="A662" s="176"/>
      <c r="B662" s="177"/>
      <c r="C662" s="166" t="s">
        <v>225</v>
      </c>
      <c r="D662" s="134" t="s">
        <v>597</v>
      </c>
      <c r="E662" s="165">
        <v>30000</v>
      </c>
      <c r="F662" s="165">
        <v>30000</v>
      </c>
      <c r="G662" s="165">
        <v>0</v>
      </c>
      <c r="H662" s="165">
        <v>0</v>
      </c>
      <c r="I662" s="165">
        <v>0</v>
      </c>
    </row>
    <row r="663" spans="1:9" s="167" customFormat="1" ht="25.5" customHeight="1">
      <c r="A663" s="176"/>
      <c r="B663" s="571" t="s">
        <v>152</v>
      </c>
      <c r="C663" s="575"/>
      <c r="D663" s="576" t="s">
        <v>153</v>
      </c>
      <c r="E663" s="583">
        <f>SUM(E664)</f>
        <v>170000</v>
      </c>
      <c r="F663" s="583">
        <f>SUM(F664)</f>
        <v>170000</v>
      </c>
      <c r="G663" s="583">
        <f>SUM(G664)</f>
        <v>0</v>
      </c>
      <c r="H663" s="583">
        <f>SUM(H664)</f>
        <v>0</v>
      </c>
      <c r="I663" s="583">
        <f>SUM(I664)</f>
        <v>0</v>
      </c>
    </row>
    <row r="664" spans="1:9" s="120" customFormat="1" ht="69.75" customHeight="1">
      <c r="A664" s="176"/>
      <c r="B664" s="177"/>
      <c r="C664" s="35" t="s">
        <v>154</v>
      </c>
      <c r="D664" s="36" t="s">
        <v>108</v>
      </c>
      <c r="E664" s="163">
        <f>F664+G664+H664+I664</f>
        <v>170000</v>
      </c>
      <c r="F664" s="163">
        <f>SUM(F665:F667)</f>
        <v>170000</v>
      </c>
      <c r="G664" s="163">
        <v>0</v>
      </c>
      <c r="H664" s="163">
        <v>0</v>
      </c>
      <c r="I664" s="163">
        <v>0</v>
      </c>
    </row>
    <row r="665" spans="1:9" s="120" customFormat="1" ht="30.75" customHeight="1">
      <c r="A665" s="176"/>
      <c r="B665" s="177"/>
      <c r="C665" s="135" t="s">
        <v>225</v>
      </c>
      <c r="D665" s="415" t="s">
        <v>692</v>
      </c>
      <c r="E665" s="163">
        <f>F665+G665+H665+I665</f>
        <v>50000</v>
      </c>
      <c r="F665" s="141">
        <v>50000</v>
      </c>
      <c r="G665" s="163">
        <v>0</v>
      </c>
      <c r="H665" s="163">
        <v>0</v>
      </c>
      <c r="I665" s="163">
        <v>0</v>
      </c>
    </row>
    <row r="666" spans="1:9" s="120" customFormat="1" ht="37.5" customHeight="1">
      <c r="A666" s="176"/>
      <c r="B666" s="177"/>
      <c r="C666" s="178"/>
      <c r="D666" s="415" t="s">
        <v>600</v>
      </c>
      <c r="E666" s="163">
        <f>F666+G666+H666+I666</f>
        <v>50000</v>
      </c>
      <c r="F666" s="141">
        <v>50000</v>
      </c>
      <c r="G666" s="163">
        <v>0</v>
      </c>
      <c r="H666" s="163">
        <v>0</v>
      </c>
      <c r="I666" s="163">
        <v>0</v>
      </c>
    </row>
    <row r="667" spans="1:9" s="120" customFormat="1" ht="44.25" customHeight="1">
      <c r="A667" s="176"/>
      <c r="B667" s="177"/>
      <c r="C667" s="178"/>
      <c r="D667" s="415" t="s">
        <v>693</v>
      </c>
      <c r="E667" s="163">
        <f>F667+G667+H667+I667</f>
        <v>70000</v>
      </c>
      <c r="F667" s="141">
        <v>70000</v>
      </c>
      <c r="G667" s="163">
        <v>0</v>
      </c>
      <c r="H667" s="163">
        <v>0</v>
      </c>
      <c r="I667" s="163">
        <v>0</v>
      </c>
    </row>
    <row r="668" spans="1:9" s="120" customFormat="1" ht="19.5" customHeight="1">
      <c r="A668" s="176"/>
      <c r="B668" s="571" t="s">
        <v>123</v>
      </c>
      <c r="C668" s="575"/>
      <c r="D668" s="576" t="s">
        <v>290</v>
      </c>
      <c r="E668" s="574">
        <f>E669+E670+E671+E672+E673</f>
        <v>90000</v>
      </c>
      <c r="F668" s="574">
        <f>F669+F670+F671+F672+F673</f>
        <v>90000</v>
      </c>
      <c r="G668" s="574">
        <f>G669+G670+G671+G672+G673</f>
        <v>0</v>
      </c>
      <c r="H668" s="574">
        <f>H669+H670+H671+H672+H673</f>
        <v>0</v>
      </c>
      <c r="I668" s="574">
        <f>I669+I670+I671+I672+I673</f>
        <v>0</v>
      </c>
    </row>
    <row r="669" spans="1:9" s="120" customFormat="1" ht="24" customHeight="1">
      <c r="A669" s="176"/>
      <c r="B669" s="176"/>
      <c r="C669" s="35" t="s">
        <v>251</v>
      </c>
      <c r="D669" s="32" t="s">
        <v>252</v>
      </c>
      <c r="E669" s="163">
        <f>F669+G669+H669+I669</f>
        <v>1075</v>
      </c>
      <c r="F669" s="163">
        <v>1075</v>
      </c>
      <c r="G669" s="163">
        <v>0</v>
      </c>
      <c r="H669" s="163">
        <v>0</v>
      </c>
      <c r="I669" s="163">
        <v>0</v>
      </c>
    </row>
    <row r="670" spans="1:9" s="120" customFormat="1" ht="19.5" customHeight="1">
      <c r="A670" s="176"/>
      <c r="B670" s="176"/>
      <c r="C670" s="33">
        <v>4120</v>
      </c>
      <c r="D670" s="32" t="s">
        <v>12</v>
      </c>
      <c r="E670" s="163">
        <f>F670+G670+H670+I670</f>
        <v>175</v>
      </c>
      <c r="F670" s="163">
        <v>175</v>
      </c>
      <c r="G670" s="163">
        <v>0</v>
      </c>
      <c r="H670" s="163">
        <v>0</v>
      </c>
      <c r="I670" s="163">
        <v>0</v>
      </c>
    </row>
    <row r="671" spans="1:9" s="120" customFormat="1" ht="21.75" customHeight="1">
      <c r="A671" s="176"/>
      <c r="B671" s="176"/>
      <c r="C671" s="33">
        <v>4170</v>
      </c>
      <c r="D671" s="32" t="s">
        <v>175</v>
      </c>
      <c r="E671" s="163">
        <f>F671+G671+H671+I671</f>
        <v>12000</v>
      </c>
      <c r="F671" s="163">
        <v>12000</v>
      </c>
      <c r="G671" s="163">
        <v>0</v>
      </c>
      <c r="H671" s="163">
        <v>0</v>
      </c>
      <c r="I671" s="163">
        <v>0</v>
      </c>
    </row>
    <row r="672" spans="1:9" s="120" customFormat="1" ht="19.5" customHeight="1">
      <c r="A672" s="176"/>
      <c r="B672" s="176"/>
      <c r="C672" s="35" t="s">
        <v>254</v>
      </c>
      <c r="D672" s="36" t="s">
        <v>218</v>
      </c>
      <c r="E672" s="163">
        <f>F672+G672+H672+I672</f>
        <v>2300</v>
      </c>
      <c r="F672" s="163">
        <v>2300</v>
      </c>
      <c r="G672" s="163">
        <v>0</v>
      </c>
      <c r="H672" s="163">
        <v>0</v>
      </c>
      <c r="I672" s="163">
        <v>0</v>
      </c>
    </row>
    <row r="673" spans="1:9" s="120" customFormat="1" ht="19.5" customHeight="1">
      <c r="A673" s="176"/>
      <c r="B673" s="176"/>
      <c r="C673" s="35" t="s">
        <v>234</v>
      </c>
      <c r="D673" s="32" t="s">
        <v>206</v>
      </c>
      <c r="E673" s="163">
        <f>F673+G673+H673+I673</f>
        <v>74450</v>
      </c>
      <c r="F673" s="163">
        <v>74450</v>
      </c>
      <c r="G673" s="163">
        <v>0</v>
      </c>
      <c r="H673" s="163">
        <v>0</v>
      </c>
      <c r="I673" s="163">
        <v>0</v>
      </c>
    </row>
    <row r="674" spans="1:9" s="120" customFormat="1" ht="19.5" customHeight="1">
      <c r="A674" s="256" t="s">
        <v>124</v>
      </c>
      <c r="B674" s="256"/>
      <c r="C674" s="257"/>
      <c r="D674" s="254" t="s">
        <v>694</v>
      </c>
      <c r="E674" s="258">
        <f>E675+E691+E693</f>
        <v>221600</v>
      </c>
      <c r="F674" s="258">
        <f>F675+F691+F693</f>
        <v>221600</v>
      </c>
      <c r="G674" s="258">
        <f>G675+G691+G693</f>
        <v>0</v>
      </c>
      <c r="H674" s="258">
        <f>H675+H691+H693</f>
        <v>0</v>
      </c>
      <c r="I674" s="258">
        <f>I675+I691+I693</f>
        <v>0</v>
      </c>
    </row>
    <row r="675" spans="1:9" s="120" customFormat="1" ht="19.5" customHeight="1">
      <c r="A675" s="176"/>
      <c r="B675" s="584">
        <v>92601</v>
      </c>
      <c r="C675" s="584"/>
      <c r="D675" s="585" t="s">
        <v>362</v>
      </c>
      <c r="E675" s="574">
        <f>E676+E677+E678+E679+E680+E681+E682+E683+E684+E685+E686+E687+E688+E689+E690</f>
        <v>179600</v>
      </c>
      <c r="F675" s="574">
        <f>F676+F677+F678+F679+F680+F681+F682+F683+F684+F685+F686+F687+F688+F689+F690</f>
        <v>179600</v>
      </c>
      <c r="G675" s="574">
        <f>G676+G677+G678+G679+G680+G681+G682+G683+G684+G685+G686+G687+G688+G689+G690</f>
        <v>0</v>
      </c>
      <c r="H675" s="574">
        <f>H676+H677+H678+H679+H680+H681+H682+H683+H684+H685+H686+H687+H688+H689+H690</f>
        <v>0</v>
      </c>
      <c r="I675" s="574">
        <f>I676+I677+I678+I679+I680+I681+I682+I683+I684+I685+I686+I687+I688+I689+I690</f>
        <v>0</v>
      </c>
    </row>
    <row r="676" spans="1:9" s="120" customFormat="1" ht="21.75" customHeight="1">
      <c r="A676" s="176"/>
      <c r="B676" s="179"/>
      <c r="C676" s="409">
        <v>3020</v>
      </c>
      <c r="D676" s="410" t="s">
        <v>309</v>
      </c>
      <c r="E676" s="163">
        <f aca="true" t="shared" si="29" ref="E676:E690">F676+G676+H676+I676</f>
        <v>5500</v>
      </c>
      <c r="F676" s="163">
        <v>5500</v>
      </c>
      <c r="G676" s="163">
        <v>0</v>
      </c>
      <c r="H676" s="163">
        <v>0</v>
      </c>
      <c r="I676" s="163">
        <v>0</v>
      </c>
    </row>
    <row r="677" spans="1:9" s="120" customFormat="1" ht="21.75" customHeight="1">
      <c r="A677" s="176"/>
      <c r="B677" s="179"/>
      <c r="C677" s="409">
        <v>4010</v>
      </c>
      <c r="D677" s="387" t="s">
        <v>212</v>
      </c>
      <c r="E677" s="163">
        <f t="shared" si="29"/>
        <v>92000</v>
      </c>
      <c r="F677" s="163">
        <v>92000</v>
      </c>
      <c r="G677" s="163">
        <v>0</v>
      </c>
      <c r="H677" s="163">
        <v>0</v>
      </c>
      <c r="I677" s="163">
        <v>0</v>
      </c>
    </row>
    <row r="678" spans="1:9" s="120" customFormat="1" ht="21.75" customHeight="1">
      <c r="A678" s="176"/>
      <c r="B678" s="179"/>
      <c r="C678" s="409">
        <v>4040</v>
      </c>
      <c r="D678" s="387" t="s">
        <v>53</v>
      </c>
      <c r="E678" s="163">
        <f t="shared" si="29"/>
        <v>7700</v>
      </c>
      <c r="F678" s="163">
        <v>7700</v>
      </c>
      <c r="G678" s="163">
        <v>0</v>
      </c>
      <c r="H678" s="163">
        <v>0</v>
      </c>
      <c r="I678" s="163">
        <v>0</v>
      </c>
    </row>
    <row r="679" spans="1:9" s="120" customFormat="1" ht="21.75" customHeight="1">
      <c r="A679" s="176"/>
      <c r="B679" s="179"/>
      <c r="C679" s="409">
        <v>4110</v>
      </c>
      <c r="D679" s="387" t="s">
        <v>252</v>
      </c>
      <c r="E679" s="163">
        <f t="shared" si="29"/>
        <v>15000</v>
      </c>
      <c r="F679" s="163">
        <v>15000</v>
      </c>
      <c r="G679" s="163">
        <v>0</v>
      </c>
      <c r="H679" s="163">
        <v>0</v>
      </c>
      <c r="I679" s="163">
        <v>0</v>
      </c>
    </row>
    <row r="680" spans="1:9" s="120" customFormat="1" ht="21.75" customHeight="1">
      <c r="A680" s="176"/>
      <c r="B680" s="179"/>
      <c r="C680" s="409">
        <v>4120</v>
      </c>
      <c r="D680" s="387" t="s">
        <v>12</v>
      </c>
      <c r="E680" s="163">
        <f t="shared" si="29"/>
        <v>1500</v>
      </c>
      <c r="F680" s="163">
        <v>1500</v>
      </c>
      <c r="G680" s="163">
        <v>0</v>
      </c>
      <c r="H680" s="163">
        <v>0</v>
      </c>
      <c r="I680" s="163">
        <v>0</v>
      </c>
    </row>
    <row r="681" spans="1:9" s="120" customFormat="1" ht="21.75" customHeight="1">
      <c r="A681" s="176"/>
      <c r="B681" s="179"/>
      <c r="C681" s="409">
        <v>4210</v>
      </c>
      <c r="D681" s="387" t="s">
        <v>218</v>
      </c>
      <c r="E681" s="163">
        <f t="shared" si="29"/>
        <v>10400</v>
      </c>
      <c r="F681" s="163">
        <v>10400</v>
      </c>
      <c r="G681" s="163">
        <v>0</v>
      </c>
      <c r="H681" s="163">
        <v>0</v>
      </c>
      <c r="I681" s="163">
        <v>0</v>
      </c>
    </row>
    <row r="682" spans="1:9" s="120" customFormat="1" ht="21.75" customHeight="1">
      <c r="A682" s="176"/>
      <c r="B682" s="179"/>
      <c r="C682" s="409">
        <v>4240</v>
      </c>
      <c r="D682" s="387" t="s">
        <v>42</v>
      </c>
      <c r="E682" s="163">
        <f t="shared" si="29"/>
        <v>2000</v>
      </c>
      <c r="F682" s="163">
        <v>2000</v>
      </c>
      <c r="G682" s="163">
        <v>0</v>
      </c>
      <c r="H682" s="163">
        <v>0</v>
      </c>
      <c r="I682" s="163">
        <v>0</v>
      </c>
    </row>
    <row r="683" spans="1:9" s="120" customFormat="1" ht="21.75" customHeight="1">
      <c r="A683" s="176"/>
      <c r="B683" s="179"/>
      <c r="C683" s="409">
        <v>4260</v>
      </c>
      <c r="D683" s="387" t="s">
        <v>213</v>
      </c>
      <c r="E683" s="163">
        <f t="shared" si="29"/>
        <v>18800</v>
      </c>
      <c r="F683" s="163">
        <v>18800</v>
      </c>
      <c r="G683" s="163">
        <v>0</v>
      </c>
      <c r="H683" s="163">
        <v>0</v>
      </c>
      <c r="I683" s="163">
        <v>0</v>
      </c>
    </row>
    <row r="684" spans="1:9" s="120" customFormat="1" ht="21.75" customHeight="1">
      <c r="A684" s="176"/>
      <c r="B684" s="179"/>
      <c r="C684" s="409">
        <v>4270</v>
      </c>
      <c r="D684" s="387" t="s">
        <v>219</v>
      </c>
      <c r="E684" s="163">
        <f t="shared" si="29"/>
        <v>2000</v>
      </c>
      <c r="F684" s="163">
        <v>2000</v>
      </c>
      <c r="G684" s="163">
        <v>0</v>
      </c>
      <c r="H684" s="163">
        <v>0</v>
      </c>
      <c r="I684" s="163">
        <v>0</v>
      </c>
    </row>
    <row r="685" spans="1:9" s="120" customFormat="1" ht="19.5" customHeight="1">
      <c r="A685" s="176"/>
      <c r="B685" s="179"/>
      <c r="C685" s="409">
        <v>4300</v>
      </c>
      <c r="D685" s="387" t="s">
        <v>206</v>
      </c>
      <c r="E685" s="163">
        <f t="shared" si="29"/>
        <v>18800</v>
      </c>
      <c r="F685" s="163">
        <v>18800</v>
      </c>
      <c r="G685" s="163">
        <v>0</v>
      </c>
      <c r="H685" s="163">
        <v>0</v>
      </c>
      <c r="I685" s="163">
        <v>0</v>
      </c>
    </row>
    <row r="686" spans="1:9" s="120" customFormat="1" ht="45" customHeight="1">
      <c r="A686" s="176"/>
      <c r="B686" s="179"/>
      <c r="C686" s="409">
        <v>4360</v>
      </c>
      <c r="D686" s="291" t="s">
        <v>511</v>
      </c>
      <c r="E686" s="163">
        <f t="shared" si="29"/>
        <v>800</v>
      </c>
      <c r="F686" s="163">
        <v>800</v>
      </c>
      <c r="G686" s="163">
        <v>0</v>
      </c>
      <c r="H686" s="163">
        <v>0</v>
      </c>
      <c r="I686" s="163">
        <v>0</v>
      </c>
    </row>
    <row r="687" spans="1:9" s="120" customFormat="1" ht="21.75" customHeight="1">
      <c r="A687" s="176"/>
      <c r="B687" s="179"/>
      <c r="C687" s="409">
        <v>4410</v>
      </c>
      <c r="D687" s="291" t="s">
        <v>215</v>
      </c>
      <c r="E687" s="163">
        <f t="shared" si="29"/>
        <v>300</v>
      </c>
      <c r="F687" s="163">
        <v>300</v>
      </c>
      <c r="G687" s="163">
        <v>0</v>
      </c>
      <c r="H687" s="163">
        <v>0</v>
      </c>
      <c r="I687" s="163">
        <v>0</v>
      </c>
    </row>
    <row r="688" spans="1:9" s="120" customFormat="1" ht="21.75" customHeight="1">
      <c r="A688" s="176"/>
      <c r="B688" s="179"/>
      <c r="C688" s="409">
        <v>4430</v>
      </c>
      <c r="D688" s="387" t="s">
        <v>207</v>
      </c>
      <c r="E688" s="163">
        <f t="shared" si="29"/>
        <v>500</v>
      </c>
      <c r="F688" s="163">
        <v>500</v>
      </c>
      <c r="G688" s="163">
        <v>0</v>
      </c>
      <c r="H688" s="163">
        <v>0</v>
      </c>
      <c r="I688" s="163">
        <v>0</v>
      </c>
    </row>
    <row r="689" spans="1:9" s="120" customFormat="1" ht="21.75" customHeight="1">
      <c r="A689" s="176"/>
      <c r="B689" s="179"/>
      <c r="C689" s="409">
        <v>4440</v>
      </c>
      <c r="D689" s="387" t="s">
        <v>262</v>
      </c>
      <c r="E689" s="163">
        <f t="shared" si="29"/>
        <v>3300</v>
      </c>
      <c r="F689" s="163">
        <v>3300</v>
      </c>
      <c r="G689" s="163">
        <v>0</v>
      </c>
      <c r="H689" s="163">
        <v>0</v>
      </c>
      <c r="I689" s="163">
        <v>0</v>
      </c>
    </row>
    <row r="690" spans="1:9" s="120" customFormat="1" ht="29.25" customHeight="1">
      <c r="A690" s="176"/>
      <c r="B690" s="179"/>
      <c r="C690" s="373">
        <v>4700</v>
      </c>
      <c r="D690" s="199" t="s">
        <v>172</v>
      </c>
      <c r="E690" s="163">
        <f t="shared" si="29"/>
        <v>1000</v>
      </c>
      <c r="F690" s="163">
        <v>1000</v>
      </c>
      <c r="G690" s="163">
        <v>0</v>
      </c>
      <c r="H690" s="163">
        <v>0</v>
      </c>
      <c r="I690" s="163">
        <v>0</v>
      </c>
    </row>
    <row r="691" spans="1:9" s="120" customFormat="1" ht="24.75" customHeight="1">
      <c r="A691" s="176"/>
      <c r="B691" s="571" t="s">
        <v>423</v>
      </c>
      <c r="C691" s="575"/>
      <c r="D691" s="576" t="s">
        <v>695</v>
      </c>
      <c r="E691" s="574">
        <f>E692</f>
        <v>27000</v>
      </c>
      <c r="F691" s="574">
        <f>SUM(F692)</f>
        <v>27000</v>
      </c>
      <c r="G691" s="574">
        <f>SUM(G692)</f>
        <v>0</v>
      </c>
      <c r="H691" s="574">
        <f>SUM(H692)</f>
        <v>0</v>
      </c>
      <c r="I691" s="574">
        <f>SUM(I692)</f>
        <v>0</v>
      </c>
    </row>
    <row r="692" spans="1:9" s="120" customFormat="1" ht="53.25" customHeight="1">
      <c r="A692" s="176"/>
      <c r="B692" s="35" t="s">
        <v>208</v>
      </c>
      <c r="C692" s="35" t="s">
        <v>58</v>
      </c>
      <c r="D692" s="36" t="s">
        <v>162</v>
      </c>
      <c r="E692" s="163">
        <f>F692+G692+H692+I692</f>
        <v>27000</v>
      </c>
      <c r="F692" s="161">
        <v>27000</v>
      </c>
      <c r="G692" s="163">
        <v>0</v>
      </c>
      <c r="H692" s="163">
        <v>0</v>
      </c>
      <c r="I692" s="163">
        <v>0</v>
      </c>
    </row>
    <row r="693" spans="1:9" s="120" customFormat="1" ht="24" customHeight="1">
      <c r="A693" s="176"/>
      <c r="B693" s="571" t="s">
        <v>151</v>
      </c>
      <c r="C693" s="575"/>
      <c r="D693" s="576" t="s">
        <v>318</v>
      </c>
      <c r="E693" s="574">
        <f>SUM(E694:E695)</f>
        <v>15000</v>
      </c>
      <c r="F693" s="574">
        <f>SUM(F694:F695)</f>
        <v>15000</v>
      </c>
      <c r="G693" s="574">
        <f>SUM(G694:G695)</f>
        <v>0</v>
      </c>
      <c r="H693" s="574">
        <f>SUM(H694:H695)</f>
        <v>0</v>
      </c>
      <c r="I693" s="574">
        <f>SUM(I694:I695)</f>
        <v>0</v>
      </c>
    </row>
    <row r="694" spans="1:9" s="201" customFormat="1" ht="19.5" customHeight="1">
      <c r="A694" s="176"/>
      <c r="B694" s="197"/>
      <c r="C694" s="198" t="s">
        <v>254</v>
      </c>
      <c r="D694" s="199" t="s">
        <v>218</v>
      </c>
      <c r="E694" s="200">
        <f>F694+G694+H694+I694</f>
        <v>6000</v>
      </c>
      <c r="F694" s="202">
        <v>6000</v>
      </c>
      <c r="G694" s="202">
        <v>0</v>
      </c>
      <c r="H694" s="202">
        <v>0</v>
      </c>
      <c r="I694" s="202">
        <v>0</v>
      </c>
    </row>
    <row r="695" spans="1:9" s="201" customFormat="1" ht="19.5" customHeight="1">
      <c r="A695" s="176"/>
      <c r="B695" s="197"/>
      <c r="C695" s="198" t="s">
        <v>234</v>
      </c>
      <c r="D695" s="199" t="s">
        <v>206</v>
      </c>
      <c r="E695" s="200">
        <f>F695+G695+H695+I695</f>
        <v>9000</v>
      </c>
      <c r="F695" s="202">
        <v>9000</v>
      </c>
      <c r="G695" s="202">
        <v>0</v>
      </c>
      <c r="H695" s="202">
        <v>0</v>
      </c>
      <c r="I695" s="202">
        <v>0</v>
      </c>
    </row>
    <row r="696" spans="1:9" s="120" customFormat="1" ht="24.75" customHeight="1">
      <c r="A696" s="791" t="s">
        <v>125</v>
      </c>
      <c r="B696" s="791"/>
      <c r="C696" s="791"/>
      <c r="D696" s="791"/>
      <c r="E696" s="203">
        <f>E7+E10+E16+E55+E59+E74+E121+E176+E214+E217+E221+E416+E434+E525+E587+E651+E656+E674</f>
        <v>118740316</v>
      </c>
      <c r="F696" s="203">
        <f>F7+F10+F16+F55+F59+F74+F121+F176+F214+F217+F221+F416+F434+F525+F587+F651+F656+F674</f>
        <v>106054701</v>
      </c>
      <c r="G696" s="203">
        <f>G7+G10+G16+G55+G59+G74+G121+G176+G214+G217+G221+G416+G434+G525+G587+G651+G656+G674</f>
        <v>10274800</v>
      </c>
      <c r="H696" s="203">
        <f>H7+H10+H16+H55+H59+H74+H121+H176+H214+H217+H221+H416+H434+H525+H587+H651+H656+H674</f>
        <v>3000</v>
      </c>
      <c r="I696" s="203">
        <f>I7+I10+I16+I55+I59+I74+I121+I176+I214+I217+I221+I416+I434+I525+I587+I651+I656+I674</f>
        <v>2407815</v>
      </c>
    </row>
    <row r="697" spans="4:9" ht="39.75" customHeight="1">
      <c r="D697" s="40"/>
      <c r="E697" s="62"/>
      <c r="F697" s="62"/>
      <c r="G697" s="62"/>
      <c r="H697" s="42"/>
      <c r="I697" s="42"/>
    </row>
    <row r="698" spans="1:9" ht="18" customHeight="1">
      <c r="A698" s="419"/>
      <c r="B698" s="419"/>
      <c r="C698" s="118"/>
      <c r="D698" s="420" t="s">
        <v>616</v>
      </c>
      <c r="E698" s="421">
        <f>E699+E700+E701+E702+E703+E709+E708</f>
        <v>104753313</v>
      </c>
      <c r="F698" s="421">
        <f>F699+F700+F701+F702+F703+F709+F708</f>
        <v>91971911</v>
      </c>
      <c r="G698" s="421">
        <f>G699+G700+G701+G702+G703+G709+G708</f>
        <v>10274800</v>
      </c>
      <c r="H698" s="421">
        <f>H699+H700+H701+H702+H703+H709+H708</f>
        <v>3000</v>
      </c>
      <c r="I698" s="421">
        <f>I699+I700+I701+I702+I703+I709+I708</f>
        <v>2407815</v>
      </c>
    </row>
    <row r="699" spans="1:9" ht="18" customHeight="1">
      <c r="A699" s="419"/>
      <c r="B699" s="419"/>
      <c r="C699" s="118"/>
      <c r="D699" s="422" t="s">
        <v>617</v>
      </c>
      <c r="E699" s="418">
        <f>E731+E734+E735+E738+E739+E740+E741+E742+E745+E751</f>
        <v>56538911</v>
      </c>
      <c r="F699" s="418">
        <f>F731+F734+F735+F738+F739+F740+F741+F742+F745+F751</f>
        <v>49928400</v>
      </c>
      <c r="G699" s="418">
        <f>G731+G734+G735+G738+G739+G740+G741+G742+G745+G751</f>
        <v>5295414</v>
      </c>
      <c r="H699" s="418">
        <f>H731+H734+H735+H738+H739+H740+H741+H742+H745+H751</f>
        <v>0</v>
      </c>
      <c r="I699" s="418">
        <f>I731+I734+I735+I738+I739+I740+I741+I742+I745+I751</f>
        <v>1315097</v>
      </c>
    </row>
    <row r="700" spans="1:9" ht="25.5" customHeight="1">
      <c r="A700" s="419"/>
      <c r="B700" s="419"/>
      <c r="C700" s="118"/>
      <c r="D700" s="422" t="s">
        <v>685</v>
      </c>
      <c r="E700" s="418">
        <f>E748+E749+E750+E754+E755+E758+E759+E760+E761+E762+E763+E764+E767+E768+E769+E772+E773+E774+E775+E778+E779+E780+E783+E784+E785+E786+E787+E788+E789+E790+E791+E792+E793</f>
        <v>34698905</v>
      </c>
      <c r="F700" s="418">
        <f>F748+F749+F750+F754+F755+F758+F759+F760+F761+F762+F763+F764+F767+F768+F769+F772+F773+F774+F775+F778+F779+F780+F783+F784+F785+F786+F787+F788+F789+F790+F791+F792+F793</f>
        <v>29295728</v>
      </c>
      <c r="G700" s="418">
        <f>G748+G749+G750+G754+G755+G758+G759+G760+G761+G762+G763+G764+G767+G768+G769+G772+G773+G774+G775+G778+G779+G780+G783+G784+G785+G786+G787+G788+G789+G790+G791+G792+G793</f>
        <v>4661986</v>
      </c>
      <c r="H700" s="418">
        <f>H748+H749+H750+H754+H755+H758+H759+H760+H761+H762+H763+H764+H767+H768+H769+H772+H773+H774+H775+H778+H779+H780+H783+H784+H785+H786+H787+H788+H789+H790+H791+H792+H793</f>
        <v>3000</v>
      </c>
      <c r="I700" s="418">
        <f>I748+I749+I750+I754+I755+I758+I759+I760+I761+I762+I763+I764+I767+I768+I769+I772+I773+I774+I775+I778+I779+I780+I783+I784+I785+I786+I787+I788+I789+I790+I791+I792+I793</f>
        <v>738191</v>
      </c>
    </row>
    <row r="701" spans="1:9" ht="18" customHeight="1">
      <c r="A701" s="419"/>
      <c r="B701" s="419"/>
      <c r="C701" s="118"/>
      <c r="D701" s="422" t="s">
        <v>618</v>
      </c>
      <c r="E701" s="418">
        <f>E725+E726+E727+E728+E729</f>
        <v>3728493</v>
      </c>
      <c r="F701" s="418">
        <f>F725+F726+F727+F728+F729</f>
        <v>3056566</v>
      </c>
      <c r="G701" s="418">
        <f>G725+G726+G727+G728+G729</f>
        <v>317400</v>
      </c>
      <c r="H701" s="418">
        <f>H725+H726+H727+H728+H729</f>
        <v>0</v>
      </c>
      <c r="I701" s="418">
        <f>I725+I726+I727+I728+I729</f>
        <v>354527</v>
      </c>
    </row>
    <row r="702" spans="1:9" ht="18" customHeight="1">
      <c r="A702" s="419"/>
      <c r="B702" s="419"/>
      <c r="C702" s="118"/>
      <c r="D702" s="422" t="s">
        <v>619</v>
      </c>
      <c r="E702" s="423">
        <f>E716+E717+E718+E719+E720+E721+E722+E723</f>
        <v>6458360</v>
      </c>
      <c r="F702" s="423">
        <f>F716+F717+F718+F719+F720+F721+F722+F723</f>
        <v>6458360</v>
      </c>
      <c r="G702" s="423">
        <f>G716+G717+G718+G719+G720+G721+G722+G723</f>
        <v>0</v>
      </c>
      <c r="H702" s="423">
        <f>H716+H717+H718+H719+H720+H721+H722+H723</f>
        <v>0</v>
      </c>
      <c r="I702" s="423">
        <f>I716+I717+I718+I719+I720+I721+I722+I723</f>
        <v>0</v>
      </c>
    </row>
    <row r="703" spans="1:10" ht="53.25" customHeight="1">
      <c r="A703" s="419"/>
      <c r="B703" s="419"/>
      <c r="C703" s="118"/>
      <c r="D703" s="646" t="s">
        <v>514</v>
      </c>
      <c r="E703" s="418">
        <f>SUM(E705:E707)</f>
        <v>957867</v>
      </c>
      <c r="F703" s="418">
        <f>SUM(F705:F707)</f>
        <v>862080</v>
      </c>
      <c r="G703" s="418">
        <f>SUM(G705:G707)</f>
        <v>0</v>
      </c>
      <c r="H703" s="418">
        <f>SUM(H705:H707)</f>
        <v>0</v>
      </c>
      <c r="I703" s="418">
        <f>SUM(I705:I707)</f>
        <v>0</v>
      </c>
      <c r="J703" s="155"/>
    </row>
    <row r="704" spans="1:9" ht="16.5" customHeight="1">
      <c r="A704" s="419"/>
      <c r="B704" s="419"/>
      <c r="C704" s="118"/>
      <c r="D704" s="646" t="s">
        <v>225</v>
      </c>
      <c r="E704" s="418"/>
      <c r="F704" s="418"/>
      <c r="G704" s="418"/>
      <c r="H704" s="418"/>
      <c r="I704" s="418"/>
    </row>
    <row r="705" spans="1:9" ht="21" customHeight="1">
      <c r="A705" s="419"/>
      <c r="B705" s="419"/>
      <c r="C705" s="118"/>
      <c r="D705" s="668" t="s">
        <v>617</v>
      </c>
      <c r="E705" s="418">
        <f>E732+E733+E736+E737+E743+E744+E752+E753+E746+E747</f>
        <v>308384</v>
      </c>
      <c r="F705" s="418">
        <f>F732+F733+F736+F737+F743+F744+F752+F753+F746+F747</f>
        <v>308384</v>
      </c>
      <c r="G705" s="418">
        <f>G732+G733+G736+G737+G743+G744+G752+G753+G746+G747</f>
        <v>0</v>
      </c>
      <c r="H705" s="418">
        <f>H732+H733+H736+H737+H743+H744+H752+H753+H746+H747</f>
        <v>0</v>
      </c>
      <c r="I705" s="418">
        <f>I732+I733+I736+I737+I743+I744+I752+I753+I746+I747</f>
        <v>0</v>
      </c>
    </row>
    <row r="706" spans="1:9" ht="29.25" customHeight="1">
      <c r="A706" s="419"/>
      <c r="B706" s="419"/>
      <c r="C706" s="118"/>
      <c r="D706" s="668" t="s">
        <v>685</v>
      </c>
      <c r="E706" s="418">
        <f>E756+E757+E765+E766+E770+E771+E776+E777+E781+E782</f>
        <v>553696</v>
      </c>
      <c r="F706" s="418">
        <f>F756+F757+F765+F766+F770+F771+F776+F777+F781+F782</f>
        <v>553696</v>
      </c>
      <c r="G706" s="418">
        <f>G756+G757+G765+G766+G770+G771+G776+G777+G781+G782</f>
        <v>0</v>
      </c>
      <c r="H706" s="418">
        <f>H756+H757+H765+H766+H770+H771+H776+H777+H781+H782</f>
        <v>0</v>
      </c>
      <c r="I706" s="418">
        <f>I756+I757+I765+I766+I770+I771+I776+I777+I781+I782</f>
        <v>0</v>
      </c>
    </row>
    <row r="707" spans="1:9" ht="19.5" customHeight="1">
      <c r="A707" s="419"/>
      <c r="B707" s="419"/>
      <c r="C707" s="118"/>
      <c r="D707" s="668" t="s">
        <v>618</v>
      </c>
      <c r="E707" s="418">
        <f>E730</f>
        <v>95787</v>
      </c>
      <c r="F707" s="418"/>
      <c r="G707" s="418"/>
      <c r="H707" s="418"/>
      <c r="I707" s="418"/>
    </row>
    <row r="708" spans="1:9" ht="18" customHeight="1">
      <c r="A708" s="419"/>
      <c r="B708" s="419"/>
      <c r="C708" s="118"/>
      <c r="D708" s="422" t="s">
        <v>620</v>
      </c>
      <c r="E708" s="418">
        <v>0</v>
      </c>
      <c r="F708" s="418">
        <v>0</v>
      </c>
      <c r="G708" s="418">
        <v>0</v>
      </c>
      <c r="H708" s="418">
        <v>0</v>
      </c>
      <c r="I708" s="418">
        <v>0</v>
      </c>
    </row>
    <row r="709" spans="1:9" ht="18" customHeight="1">
      <c r="A709" s="419"/>
      <c r="B709" s="419"/>
      <c r="C709" s="118"/>
      <c r="D709" s="422" t="s">
        <v>621</v>
      </c>
      <c r="E709" s="418">
        <f>E797</f>
        <v>2370777</v>
      </c>
      <c r="F709" s="418">
        <f>F797</f>
        <v>2370777</v>
      </c>
      <c r="G709" s="418">
        <f>G797</f>
        <v>0</v>
      </c>
      <c r="H709" s="418">
        <f>H797</f>
        <v>0</v>
      </c>
      <c r="I709" s="418">
        <f>I797</f>
        <v>0</v>
      </c>
    </row>
    <row r="710" spans="1:9" ht="18" customHeight="1">
      <c r="A710" s="419"/>
      <c r="B710" s="419"/>
      <c r="C710" s="118"/>
      <c r="D710" s="420" t="s">
        <v>622</v>
      </c>
      <c r="E710" s="421">
        <f>E724+E794+E795+E796</f>
        <v>13987003</v>
      </c>
      <c r="F710" s="421">
        <f>F724+F794+F795+F796</f>
        <v>13987003</v>
      </c>
      <c r="G710" s="421">
        <f>G724+G794+G795+G796</f>
        <v>0</v>
      </c>
      <c r="H710" s="421">
        <f>H724+H794+H795+H796</f>
        <v>0</v>
      </c>
      <c r="I710" s="421">
        <f>I724+I794+I795+I796</f>
        <v>0</v>
      </c>
    </row>
    <row r="711" spans="1:9" ht="18" customHeight="1">
      <c r="A711" s="419"/>
      <c r="B711" s="419"/>
      <c r="C711" s="118"/>
      <c r="D711" s="420" t="s">
        <v>125</v>
      </c>
      <c r="E711" s="421">
        <f>E698+E710</f>
        <v>118740316</v>
      </c>
      <c r="F711" s="421">
        <f>F698+F710</f>
        <v>105958914</v>
      </c>
      <c r="G711" s="421">
        <f>G698+G710</f>
        <v>10274800</v>
      </c>
      <c r="H711" s="421">
        <f>H698+H710</f>
        <v>3000</v>
      </c>
      <c r="I711" s="421">
        <f>I698+I710</f>
        <v>2407815</v>
      </c>
    </row>
    <row r="712" spans="1:9" s="673" customFormat="1" ht="18" customHeight="1">
      <c r="A712" s="669"/>
      <c r="B712" s="669"/>
      <c r="C712" s="670"/>
      <c r="D712" s="671"/>
      <c r="E712" s="672"/>
      <c r="F712" s="672"/>
      <c r="G712" s="672"/>
      <c r="H712" s="672"/>
      <c r="I712" s="672"/>
    </row>
    <row r="713" spans="1:9" s="673" customFormat="1" ht="18" customHeight="1">
      <c r="A713" s="669"/>
      <c r="B713" s="669"/>
      <c r="C713" s="670"/>
      <c r="D713" s="671"/>
      <c r="E713" s="672"/>
      <c r="F713" s="672"/>
      <c r="G713" s="672"/>
      <c r="H713" s="672"/>
      <c r="I713" s="672"/>
    </row>
    <row r="714" spans="1:9" s="673" customFormat="1" ht="18" customHeight="1">
      <c r="A714" s="669"/>
      <c r="B714" s="669"/>
      <c r="C714" s="670"/>
      <c r="D714" s="671"/>
      <c r="E714" s="672"/>
      <c r="F714" s="672"/>
      <c r="G714" s="672"/>
      <c r="H714" s="672"/>
      <c r="I714" s="672"/>
    </row>
    <row r="715" spans="1:9" s="673" customFormat="1" ht="39.75" customHeight="1">
      <c r="A715" s="674"/>
      <c r="B715" s="674"/>
      <c r="C715" s="674"/>
      <c r="D715" s="675"/>
      <c r="E715" s="676"/>
      <c r="F715" s="676"/>
      <c r="G715" s="676"/>
      <c r="H715" s="677"/>
      <c r="I715" s="677"/>
    </row>
    <row r="716" spans="1:9" s="327" customFormat="1" ht="18" customHeight="1">
      <c r="A716" s="417"/>
      <c r="B716" s="417"/>
      <c r="C716" s="793">
        <v>2310</v>
      </c>
      <c r="D716" s="793"/>
      <c r="E716" s="647">
        <f>E18+E658+E692</f>
        <v>286360</v>
      </c>
      <c r="F716" s="647">
        <f>F18+F658+F692</f>
        <v>286360</v>
      </c>
      <c r="G716" s="647">
        <f>G18+G658+G692</f>
        <v>0</v>
      </c>
      <c r="H716" s="647">
        <f>H18+H658+H692</f>
        <v>0</v>
      </c>
      <c r="I716" s="647">
        <f>I18+I658+I692</f>
        <v>0</v>
      </c>
    </row>
    <row r="717" spans="1:9" s="327" customFormat="1" ht="18" customHeight="1">
      <c r="A717" s="417"/>
      <c r="B717" s="417"/>
      <c r="C717" s="795" t="s">
        <v>72</v>
      </c>
      <c r="D717" s="795"/>
      <c r="E717" s="647">
        <f>E436+E492</f>
        <v>900000</v>
      </c>
      <c r="F717" s="647">
        <f>F436+F492</f>
        <v>900000</v>
      </c>
      <c r="G717" s="647">
        <f>G436+G492</f>
        <v>0</v>
      </c>
      <c r="H717" s="647">
        <f>H436+H492</f>
        <v>0</v>
      </c>
      <c r="I717" s="647">
        <f>I436+I492</f>
        <v>0</v>
      </c>
    </row>
    <row r="718" spans="1:9" s="327" customFormat="1" ht="18" customHeight="1">
      <c r="A718" s="417"/>
      <c r="B718" s="417"/>
      <c r="C718" s="795" t="s">
        <v>47</v>
      </c>
      <c r="D718" s="795"/>
      <c r="E718" s="647">
        <f>E282+E317+E604+E644</f>
        <v>4589000</v>
      </c>
      <c r="F718" s="647">
        <f>F282+F317+F604+F644</f>
        <v>4589000</v>
      </c>
      <c r="G718" s="647">
        <f>G282+G317+G604+G644</f>
        <v>0</v>
      </c>
      <c r="H718" s="647">
        <f>H282+H317+H604+H644</f>
        <v>0</v>
      </c>
      <c r="I718" s="647">
        <f>I282+I317+I604+I644</f>
        <v>0</v>
      </c>
    </row>
    <row r="719" spans="1:9" s="327" customFormat="1" ht="18" customHeight="1">
      <c r="A719" s="417"/>
      <c r="B719" s="417"/>
      <c r="C719" s="795" t="s">
        <v>462</v>
      </c>
      <c r="D719" s="795"/>
      <c r="E719" s="647">
        <f>E527</f>
        <v>132000</v>
      </c>
      <c r="F719" s="647">
        <f>F527</f>
        <v>132000</v>
      </c>
      <c r="G719" s="647">
        <f>G527</f>
        <v>0</v>
      </c>
      <c r="H719" s="647">
        <f>H527</f>
        <v>0</v>
      </c>
      <c r="I719" s="647">
        <f>I527</f>
        <v>0</v>
      </c>
    </row>
    <row r="720" spans="1:9" s="327" customFormat="1" ht="18" customHeight="1">
      <c r="A720" s="417"/>
      <c r="B720" s="417"/>
      <c r="C720" s="796" t="s">
        <v>380</v>
      </c>
      <c r="D720" s="797"/>
      <c r="E720" s="647">
        <f>E661</f>
        <v>30000</v>
      </c>
      <c r="F720" s="647">
        <f>F661</f>
        <v>30000</v>
      </c>
      <c r="G720" s="647">
        <f>G661</f>
        <v>0</v>
      </c>
      <c r="H720" s="647">
        <f>H661</f>
        <v>0</v>
      </c>
      <c r="I720" s="647">
        <f>I661</f>
        <v>0</v>
      </c>
    </row>
    <row r="721" spans="1:9" s="327" customFormat="1" ht="18" customHeight="1">
      <c r="A721" s="417"/>
      <c r="B721" s="417"/>
      <c r="C721" s="795" t="s">
        <v>154</v>
      </c>
      <c r="D721" s="795"/>
      <c r="E721" s="647">
        <f>E664</f>
        <v>170000</v>
      </c>
      <c r="F721" s="647">
        <f>F664</f>
        <v>170000</v>
      </c>
      <c r="G721" s="647">
        <f>G664</f>
        <v>0</v>
      </c>
      <c r="H721" s="647">
        <f>H664</f>
        <v>0</v>
      </c>
      <c r="I721" s="647">
        <f>I664</f>
        <v>0</v>
      </c>
    </row>
    <row r="722" spans="1:9" s="327" customFormat="1" ht="18" customHeight="1">
      <c r="A722" s="417"/>
      <c r="B722" s="417"/>
      <c r="C722" s="795" t="s">
        <v>363</v>
      </c>
      <c r="D722" s="795"/>
      <c r="E722" s="647">
        <f>E407+E426+E437+E517</f>
        <v>251000</v>
      </c>
      <c r="F722" s="647">
        <f>F407+F426+F437+F517</f>
        <v>251000</v>
      </c>
      <c r="G722" s="647">
        <f>G407+G426+G437+G517</f>
        <v>0</v>
      </c>
      <c r="H722" s="647">
        <f>H407+H426+H437+H517</f>
        <v>0</v>
      </c>
      <c r="I722" s="647">
        <f>I407+I426+I437+I517</f>
        <v>0</v>
      </c>
    </row>
    <row r="723" spans="1:9" s="327" customFormat="1" ht="18" customHeight="1">
      <c r="A723" s="417"/>
      <c r="B723" s="417"/>
      <c r="C723" s="796" t="s">
        <v>551</v>
      </c>
      <c r="D723" s="797"/>
      <c r="E723" s="647">
        <f>E76</f>
        <v>100000</v>
      </c>
      <c r="F723" s="647">
        <f>F76</f>
        <v>100000</v>
      </c>
      <c r="G723" s="647">
        <f>G76</f>
        <v>0</v>
      </c>
      <c r="H723" s="647">
        <f>H76</f>
        <v>0</v>
      </c>
      <c r="I723" s="647">
        <f>I76</f>
        <v>0</v>
      </c>
    </row>
    <row r="724" spans="1:9" s="327" customFormat="1" ht="18" customHeight="1">
      <c r="A724" s="417"/>
      <c r="B724" s="417"/>
      <c r="C724" s="794" t="s">
        <v>506</v>
      </c>
      <c r="D724" s="794"/>
      <c r="E724" s="647">
        <f>E178</f>
        <v>200000</v>
      </c>
      <c r="F724" s="647">
        <f>F178</f>
        <v>200000</v>
      </c>
      <c r="G724" s="647">
        <f>G178</f>
        <v>0</v>
      </c>
      <c r="H724" s="647">
        <f>H178</f>
        <v>0</v>
      </c>
      <c r="I724" s="647">
        <f>I178</f>
        <v>0</v>
      </c>
    </row>
    <row r="725" spans="1:9" s="327" customFormat="1" ht="18" customHeight="1">
      <c r="A725" s="417"/>
      <c r="B725" s="417"/>
      <c r="C725" s="794" t="s">
        <v>248</v>
      </c>
      <c r="D725" s="794"/>
      <c r="E725" s="647">
        <f>E23+E78+E103+E136+E223+E242+E262+E294+E329+E352+E368+E409+E438+E468+E543+E523+E589+E624+E649+E676</f>
        <v>207780</v>
      </c>
      <c r="F725" s="647">
        <f>F23+F78+F103+F136+F223+F242+F262+F294+F329+F352+F368+F409+F438+F468+F543+F523+F589+F624+F649+F676</f>
        <v>205860</v>
      </c>
      <c r="G725" s="647">
        <f>G23+G78+G103+G136+G223+G242+G262+G294+G329+G352+G368+G409+G438+G468+G543+G523+G589+G624+G649+G676</f>
        <v>400</v>
      </c>
      <c r="H725" s="647">
        <f>H23+H78+H103+H136+H223+H242+H262+H294+H329+H352+H368+H409+H438+H468+H543+H523+H589+H624+H649+H676</f>
        <v>0</v>
      </c>
      <c r="I725" s="647">
        <f>I23+I78+I103+I136+I223+I242+I262+I294+I329+I352+I368+I409+I438+I468+I543+I523+I589+I624+I649+I676</f>
        <v>1520</v>
      </c>
    </row>
    <row r="726" spans="1:9" s="327" customFormat="1" ht="18" customHeight="1">
      <c r="A726" s="417"/>
      <c r="B726" s="417"/>
      <c r="C726" s="794" t="s">
        <v>240</v>
      </c>
      <c r="D726" s="794"/>
      <c r="E726" s="647">
        <f>E12+E130+E164</f>
        <v>522500</v>
      </c>
      <c r="F726" s="647">
        <f>F12+F130+F164</f>
        <v>505500</v>
      </c>
      <c r="G726" s="647">
        <f>G12+G130+G164</f>
        <v>17000</v>
      </c>
      <c r="H726" s="647">
        <f>H12+H130+H164</f>
        <v>0</v>
      </c>
      <c r="I726" s="647">
        <f>I12+I130+I164</f>
        <v>0</v>
      </c>
    </row>
    <row r="727" spans="1:9" s="327" customFormat="1" ht="18" customHeight="1">
      <c r="A727" s="417"/>
      <c r="B727" s="417"/>
      <c r="C727" s="793">
        <v>3040</v>
      </c>
      <c r="D727" s="793"/>
      <c r="E727" s="647">
        <f>E172</f>
        <v>10000</v>
      </c>
      <c r="F727" s="647">
        <f>F172</f>
        <v>10000</v>
      </c>
      <c r="G727" s="647">
        <f>G172</f>
        <v>0</v>
      </c>
      <c r="H727" s="647">
        <f>H172</f>
        <v>0</v>
      </c>
      <c r="I727" s="647">
        <f>I172</f>
        <v>0</v>
      </c>
    </row>
    <row r="728" spans="1:9" s="327" customFormat="1" ht="18" customHeight="1">
      <c r="A728" s="417"/>
      <c r="B728" s="417"/>
      <c r="C728" s="793">
        <v>3070</v>
      </c>
      <c r="D728" s="793"/>
      <c r="E728" s="647">
        <f>E181</f>
        <v>300000</v>
      </c>
      <c r="F728" s="647">
        <f>F181</f>
        <v>0</v>
      </c>
      <c r="G728" s="647">
        <f>G181</f>
        <v>300000</v>
      </c>
      <c r="H728" s="647">
        <f>H181</f>
        <v>0</v>
      </c>
      <c r="I728" s="647">
        <f>I181</f>
        <v>0</v>
      </c>
    </row>
    <row r="729" spans="1:9" s="327" customFormat="1" ht="18" customHeight="1">
      <c r="A729" s="417"/>
      <c r="B729" s="417"/>
      <c r="C729" s="793">
        <v>3110</v>
      </c>
      <c r="D729" s="793"/>
      <c r="E729" s="647">
        <f aca="true" t="shared" si="30" ref="E729:I730">E439+E493</f>
        <v>2688213</v>
      </c>
      <c r="F729" s="647">
        <f t="shared" si="30"/>
        <v>2335206</v>
      </c>
      <c r="G729" s="647">
        <f t="shared" si="30"/>
        <v>0</v>
      </c>
      <c r="H729" s="647">
        <f t="shared" si="30"/>
        <v>0</v>
      </c>
      <c r="I729" s="647">
        <f t="shared" si="30"/>
        <v>353007</v>
      </c>
    </row>
    <row r="730" spans="1:9" s="327" customFormat="1" ht="18" customHeight="1">
      <c r="A730" s="417"/>
      <c r="B730" s="417"/>
      <c r="C730" s="793">
        <v>3119</v>
      </c>
      <c r="D730" s="793"/>
      <c r="E730" s="647">
        <f t="shared" si="30"/>
        <v>95787</v>
      </c>
      <c r="F730" s="647">
        <f t="shared" si="30"/>
        <v>95787</v>
      </c>
      <c r="G730" s="647">
        <f t="shared" si="30"/>
        <v>0</v>
      </c>
      <c r="H730" s="647">
        <f t="shared" si="30"/>
        <v>0</v>
      </c>
      <c r="I730" s="647">
        <f t="shared" si="30"/>
        <v>0</v>
      </c>
    </row>
    <row r="731" spans="1:9" s="327" customFormat="1" ht="18" customHeight="1">
      <c r="A731" s="417"/>
      <c r="B731" s="417"/>
      <c r="C731" s="793">
        <v>4010</v>
      </c>
      <c r="D731" s="793"/>
      <c r="E731" s="647">
        <f>E24+E79+E104+E123+E131+E137+E182+E224+E243+E263+E295+E330+E353+E369+E390+E441+E469+E503+E531+E544+E590+E606+E625+E677</f>
        <v>40475973</v>
      </c>
      <c r="F731" s="647">
        <f>F24+F79+F104+F123+F131+F137+F182+F224+F243+F263+F295+F330+F353+F369+F390+F441+F469+F503+F531+F544+F590+F606+F625+F677</f>
        <v>39050487</v>
      </c>
      <c r="G731" s="647">
        <f>G24+G79+G104+G123+G131+G137+G182+G224+G243+G263+G295+G330+G353+G369+G390+G441+G469+G503+G531+G544+G590+G606+G625+G677</f>
        <v>394349</v>
      </c>
      <c r="H731" s="647">
        <f>H24+H79+H104+H123+H131+H137+H182+H224+H243+H263+H295+H330+H353+H369+H390+H441+H469+H503+H531+H544+H590+H606+H625+H677</f>
        <v>0</v>
      </c>
      <c r="I731" s="647">
        <f>I24+I79+I104+I123+I131+I137+I182+I224+I243+I263+I295+I330+I353+I369+I390+I441+I469+I503+I531+I544+I590+I606+I625+I677</f>
        <v>1031137</v>
      </c>
    </row>
    <row r="732" spans="1:9" s="327" customFormat="1" ht="18" customHeight="1">
      <c r="A732" s="417"/>
      <c r="B732" s="417"/>
      <c r="C732" s="793">
        <v>4017</v>
      </c>
      <c r="D732" s="793"/>
      <c r="E732" s="647">
        <f aca="true" t="shared" si="31" ref="E732:I733">E567</f>
        <v>175884</v>
      </c>
      <c r="F732" s="647">
        <f t="shared" si="31"/>
        <v>175884</v>
      </c>
      <c r="G732" s="647">
        <f t="shared" si="31"/>
        <v>0</v>
      </c>
      <c r="H732" s="647">
        <f t="shared" si="31"/>
        <v>0</v>
      </c>
      <c r="I732" s="647">
        <f t="shared" si="31"/>
        <v>0</v>
      </c>
    </row>
    <row r="733" spans="1:9" s="327" customFormat="1" ht="18" customHeight="1">
      <c r="A733" s="417"/>
      <c r="B733" s="417"/>
      <c r="C733" s="793">
        <v>4019</v>
      </c>
      <c r="D733" s="793"/>
      <c r="E733" s="647">
        <f t="shared" si="31"/>
        <v>10353</v>
      </c>
      <c r="F733" s="647">
        <f t="shared" si="31"/>
        <v>10353</v>
      </c>
      <c r="G733" s="647">
        <f t="shared" si="31"/>
        <v>0</v>
      </c>
      <c r="H733" s="647">
        <f t="shared" si="31"/>
        <v>0</v>
      </c>
      <c r="I733" s="647">
        <f t="shared" si="31"/>
        <v>0</v>
      </c>
    </row>
    <row r="734" spans="1:9" s="327" customFormat="1" ht="18" customHeight="1">
      <c r="A734" s="417"/>
      <c r="B734" s="417"/>
      <c r="C734" s="793">
        <v>4020</v>
      </c>
      <c r="D734" s="793"/>
      <c r="E734" s="647">
        <f>E105+E183</f>
        <v>304926</v>
      </c>
      <c r="F734" s="647">
        <f>F105+F183</f>
        <v>0</v>
      </c>
      <c r="G734" s="647">
        <f>G105+G183</f>
        <v>304926</v>
      </c>
      <c r="H734" s="647">
        <f>H105+H183</f>
        <v>0</v>
      </c>
      <c r="I734" s="647">
        <f>I105+I183</f>
        <v>0</v>
      </c>
    </row>
    <row r="735" spans="1:9" s="327" customFormat="1" ht="18" customHeight="1">
      <c r="A735" s="417"/>
      <c r="B735" s="417"/>
      <c r="C735" s="793">
        <v>4040</v>
      </c>
      <c r="D735" s="793"/>
      <c r="E735" s="647">
        <f>E25+E106+E124+E132+E138+E184+E225+E244+E264+E296+E331+E354+E370+E391+E442+E470+E504+E532+E545+E591+E607+E626+E678</f>
        <v>3195841</v>
      </c>
      <c r="F735" s="647">
        <f>F25+F106+F124+F132+F138+F184+F225+F244+F264+F296+F331+F354+F370+F391+F442+F470+F504+F532+F545+F591+F607+F626+F678</f>
        <v>3064078</v>
      </c>
      <c r="G735" s="647">
        <f>G25+G106+G124+G132+G138+G184+G225+G244+G264+G296+G331+G354+G370+G391+G442+G470+G504+G532+G545+G591+G607+G626+G678</f>
        <v>57228</v>
      </c>
      <c r="H735" s="647">
        <f>H25+H106+H124+H132+H138+H184+H225+H244+H264+H296+H331+H354+H370+H391+H442+H470+H504+H532+H545+H591+H607+H626+H678</f>
        <v>0</v>
      </c>
      <c r="I735" s="647">
        <f>I25+I106+I124+I132+I138+I184+I225+I244+I264+I296+I331+I354+I370+I391+I442+I470+I504+I532+I545+I591+I607+I626+I678</f>
        <v>74535</v>
      </c>
    </row>
    <row r="736" spans="1:9" s="327" customFormat="1" ht="18" customHeight="1">
      <c r="A736" s="417"/>
      <c r="B736" s="417"/>
      <c r="C736" s="793">
        <v>4047</v>
      </c>
      <c r="D736" s="793"/>
      <c r="E736" s="647">
        <f aca="true" t="shared" si="32" ref="E736:I737">E569</f>
        <v>12481</v>
      </c>
      <c r="F736" s="647">
        <f t="shared" si="32"/>
        <v>12481</v>
      </c>
      <c r="G736" s="647">
        <f t="shared" si="32"/>
        <v>0</v>
      </c>
      <c r="H736" s="647">
        <f t="shared" si="32"/>
        <v>0</v>
      </c>
      <c r="I736" s="647">
        <f t="shared" si="32"/>
        <v>0</v>
      </c>
    </row>
    <row r="737" spans="1:9" s="327" customFormat="1" ht="18" customHeight="1">
      <c r="A737" s="417"/>
      <c r="B737" s="417"/>
      <c r="C737" s="793">
        <v>4049</v>
      </c>
      <c r="D737" s="793"/>
      <c r="E737" s="647">
        <f t="shared" si="32"/>
        <v>735</v>
      </c>
      <c r="F737" s="647">
        <f t="shared" si="32"/>
        <v>735</v>
      </c>
      <c r="G737" s="647">
        <f t="shared" si="32"/>
        <v>0</v>
      </c>
      <c r="H737" s="647">
        <f t="shared" si="32"/>
        <v>0</v>
      </c>
      <c r="I737" s="647">
        <f t="shared" si="32"/>
        <v>0</v>
      </c>
    </row>
    <row r="738" spans="1:9" s="327" customFormat="1" ht="18" customHeight="1">
      <c r="A738" s="417"/>
      <c r="B738" s="417"/>
      <c r="C738" s="793">
        <v>4050</v>
      </c>
      <c r="D738" s="793"/>
      <c r="E738" s="647">
        <f aca="true" t="shared" si="33" ref="E738:I741">E185</f>
        <v>3770205</v>
      </c>
      <c r="F738" s="647">
        <f t="shared" si="33"/>
        <v>0</v>
      </c>
      <c r="G738" s="647">
        <f t="shared" si="33"/>
        <v>3770205</v>
      </c>
      <c r="H738" s="647">
        <f t="shared" si="33"/>
        <v>0</v>
      </c>
      <c r="I738" s="647">
        <f t="shared" si="33"/>
        <v>0</v>
      </c>
    </row>
    <row r="739" spans="1:9" s="327" customFormat="1" ht="18" customHeight="1">
      <c r="A739" s="417"/>
      <c r="B739" s="417"/>
      <c r="C739" s="793">
        <v>4060</v>
      </c>
      <c r="D739" s="793"/>
      <c r="E739" s="647">
        <f t="shared" si="33"/>
        <v>210000</v>
      </c>
      <c r="F739" s="647">
        <f t="shared" si="33"/>
        <v>0</v>
      </c>
      <c r="G739" s="647">
        <f t="shared" si="33"/>
        <v>210000</v>
      </c>
      <c r="H739" s="647">
        <f t="shared" si="33"/>
        <v>0</v>
      </c>
      <c r="I739" s="647">
        <f t="shared" si="33"/>
        <v>0</v>
      </c>
    </row>
    <row r="740" spans="1:9" s="327" customFormat="1" ht="18" customHeight="1">
      <c r="A740" s="417"/>
      <c r="B740" s="417"/>
      <c r="C740" s="793">
        <v>4070</v>
      </c>
      <c r="D740" s="793"/>
      <c r="E740" s="647">
        <f t="shared" si="33"/>
        <v>314058</v>
      </c>
      <c r="F740" s="647">
        <f t="shared" si="33"/>
        <v>0</v>
      </c>
      <c r="G740" s="647">
        <f t="shared" si="33"/>
        <v>314058</v>
      </c>
      <c r="H740" s="647">
        <f t="shared" si="33"/>
        <v>0</v>
      </c>
      <c r="I740" s="647">
        <f t="shared" si="33"/>
        <v>0</v>
      </c>
    </row>
    <row r="741" spans="1:9" s="327" customFormat="1" ht="18" customHeight="1">
      <c r="A741" s="417"/>
      <c r="B741" s="417"/>
      <c r="C741" s="798">
        <v>4080</v>
      </c>
      <c r="D741" s="799"/>
      <c r="E741" s="647">
        <f t="shared" si="33"/>
        <v>10000</v>
      </c>
      <c r="F741" s="647">
        <f t="shared" si="33"/>
        <v>0</v>
      </c>
      <c r="G741" s="647">
        <f t="shared" si="33"/>
        <v>10000</v>
      </c>
      <c r="H741" s="647">
        <f t="shared" si="33"/>
        <v>0</v>
      </c>
      <c r="I741" s="647">
        <f t="shared" si="33"/>
        <v>0</v>
      </c>
    </row>
    <row r="742" spans="1:9" s="327" customFormat="1" ht="18" customHeight="1">
      <c r="A742" s="417"/>
      <c r="B742" s="417"/>
      <c r="C742" s="793">
        <v>4110</v>
      </c>
      <c r="D742" s="793"/>
      <c r="E742" s="647">
        <f>E679+E669+E627+E608+E592+E546+E533+E505+E495+E471+E443+E392+E371+E355+E332+E297+E265+E245+E226+E189+E139+E133+E125+E107+E80+E26+E165</f>
        <v>6620325</v>
      </c>
      <c r="F742" s="647">
        <f>F679+F669+F627+F608+F592+F546+F533+F505+F495+F471+F443+F392+F371+F355+F332+F297+F265+F245+F226+F189+F139+F133+F125+F107+F80+F26+F165</f>
        <v>6339269</v>
      </c>
      <c r="G742" s="647">
        <f>G679+G669+G627+G608+G592+G546+G533+G505+G495+G471+G443+G392+G371+G355+G332+G297+G265+G245+G226+G189+G139+G133+G125+G107+G80+G26+G165</f>
        <v>114016</v>
      </c>
      <c r="H742" s="647">
        <f>H679+H669+H627+H608+H592+H546+H533+H505+H495+H471+H443+H392+H371+H355+H332+H297+H265+H245+H226+H189+H139+H133+H125+H107+H80+H26+H165</f>
        <v>0</v>
      </c>
      <c r="I742" s="647">
        <f>I679+I669+I627+I608+I592+I546+I533+I505+I495+I471+I443+I392+I371+I355+I332+I297+I265+I245+I226+I189+I139+I133+I125+I107+I80+I26+I165</f>
        <v>167040</v>
      </c>
    </row>
    <row r="743" spans="1:9" s="327" customFormat="1" ht="18" customHeight="1">
      <c r="A743" s="417"/>
      <c r="B743" s="417"/>
      <c r="C743" s="793">
        <v>4117</v>
      </c>
      <c r="D743" s="793"/>
      <c r="E743" s="647">
        <f aca="true" t="shared" si="34" ref="E743:I744">E571</f>
        <v>37564</v>
      </c>
      <c r="F743" s="647">
        <f t="shared" si="34"/>
        <v>37564</v>
      </c>
      <c r="G743" s="647">
        <f t="shared" si="34"/>
        <v>0</v>
      </c>
      <c r="H743" s="647">
        <f t="shared" si="34"/>
        <v>0</v>
      </c>
      <c r="I743" s="647">
        <f t="shared" si="34"/>
        <v>0</v>
      </c>
    </row>
    <row r="744" spans="1:9" s="327" customFormat="1" ht="18" customHeight="1">
      <c r="A744" s="417"/>
      <c r="B744" s="417"/>
      <c r="C744" s="793">
        <v>4119</v>
      </c>
      <c r="D744" s="793"/>
      <c r="E744" s="647">
        <f t="shared" si="34"/>
        <v>2212</v>
      </c>
      <c r="F744" s="647">
        <f t="shared" si="34"/>
        <v>2212</v>
      </c>
      <c r="G744" s="647">
        <f t="shared" si="34"/>
        <v>0</v>
      </c>
      <c r="H744" s="647">
        <f t="shared" si="34"/>
        <v>0</v>
      </c>
      <c r="I744" s="647">
        <f t="shared" si="34"/>
        <v>0</v>
      </c>
    </row>
    <row r="745" spans="1:9" s="327" customFormat="1" ht="18" customHeight="1">
      <c r="A745" s="417"/>
      <c r="B745" s="417"/>
      <c r="C745" s="793">
        <v>4120</v>
      </c>
      <c r="D745" s="793"/>
      <c r="E745" s="647">
        <f>E27+E81+E108+E126+E134+E140+E166+E190+E227+E246+E266+E298+E333+E356+E372+E393+E444+E472+E496+E506+E534+E547+E593+E628+E609+E670+E680</f>
        <v>1037723</v>
      </c>
      <c r="F745" s="647">
        <f>F27+F81+F108+F126+F134+F140+F166+F190+F227+F246+F266+F298+F333+F356+F372+F393+F444+F472+F496+F506+F534+F547+F593+F628+F609+F670+F680</f>
        <v>993506</v>
      </c>
      <c r="G745" s="647">
        <f>G27+G81+G108+G126+G134+G140+G166+G190+G227+G246+G266+G298+G333+G356+G372+G393+G444+G472+G496+G506+G534+G547+G593+G628+G609+G670+G680</f>
        <v>17632</v>
      </c>
      <c r="H745" s="647">
        <f>H27+H81+H108+H126+H134+H140+H166+H190+H227+H246+H266+H298+H333+H356+H372+H393+H444+H472+H496+H506+H534+H547+H593+H628+H609+H670+H680</f>
        <v>0</v>
      </c>
      <c r="I745" s="647">
        <f>I27+I81+I108+I126+I134+I140+I166+I190+I227+I246+I266+I298+I333+I356+I372+I393+I444+I472+I496+I506+I534+I547+I593+I628+I609+I670+I680</f>
        <v>26585</v>
      </c>
    </row>
    <row r="746" spans="1:9" s="327" customFormat="1" ht="18" customHeight="1">
      <c r="A746" s="417"/>
      <c r="B746" s="417"/>
      <c r="C746" s="793">
        <v>4127</v>
      </c>
      <c r="D746" s="793"/>
      <c r="E746" s="647">
        <f aca="true" t="shared" si="35" ref="E746:I747">E573</f>
        <v>4871</v>
      </c>
      <c r="F746" s="647">
        <f t="shared" si="35"/>
        <v>4871</v>
      </c>
      <c r="G746" s="647">
        <f t="shared" si="35"/>
        <v>0</v>
      </c>
      <c r="H746" s="647">
        <f t="shared" si="35"/>
        <v>0</v>
      </c>
      <c r="I746" s="647">
        <f t="shared" si="35"/>
        <v>0</v>
      </c>
    </row>
    <row r="747" spans="1:9" s="327" customFormat="1" ht="18" customHeight="1">
      <c r="A747" s="417"/>
      <c r="B747" s="417"/>
      <c r="C747" s="793">
        <v>4129</v>
      </c>
      <c r="D747" s="793"/>
      <c r="E747" s="647">
        <f t="shared" si="35"/>
        <v>288</v>
      </c>
      <c r="F747" s="647">
        <f t="shared" si="35"/>
        <v>288</v>
      </c>
      <c r="G747" s="647">
        <f t="shared" si="35"/>
        <v>0</v>
      </c>
      <c r="H747" s="647">
        <f t="shared" si="35"/>
        <v>0</v>
      </c>
      <c r="I747" s="647">
        <f t="shared" si="35"/>
        <v>0</v>
      </c>
    </row>
    <row r="748" spans="1:9" s="327" customFormat="1" ht="18" customHeight="1">
      <c r="A748" s="417"/>
      <c r="B748" s="417"/>
      <c r="C748" s="793">
        <v>4130</v>
      </c>
      <c r="D748" s="793"/>
      <c r="E748" s="647">
        <f>E424</f>
        <v>3478000</v>
      </c>
      <c r="F748" s="647">
        <f>F424</f>
        <v>0</v>
      </c>
      <c r="G748" s="647">
        <f>G424</f>
        <v>3478000</v>
      </c>
      <c r="H748" s="647">
        <f>H424</f>
        <v>0</v>
      </c>
      <c r="I748" s="647">
        <f>I424</f>
        <v>0</v>
      </c>
    </row>
    <row r="749" spans="1:9" s="327" customFormat="1" ht="18" customHeight="1">
      <c r="A749" s="417"/>
      <c r="B749" s="417"/>
      <c r="C749" s="793">
        <v>4140</v>
      </c>
      <c r="D749" s="793"/>
      <c r="E749" s="647">
        <f>E82+E141+E299+E334+E373+E548</f>
        <v>103970</v>
      </c>
      <c r="F749" s="647">
        <f>F82+F141+F299+F334+F373+F548</f>
        <v>103970</v>
      </c>
      <c r="G749" s="647">
        <f>G82+G141+G299+G334+G373+G548</f>
        <v>0</v>
      </c>
      <c r="H749" s="647">
        <f>H82+H141+H299+H334+H373+H548</f>
        <v>0</v>
      </c>
      <c r="I749" s="647">
        <f>I82+I141+I299+I334+I373+I548</f>
        <v>0</v>
      </c>
    </row>
    <row r="750" spans="1:9" s="327" customFormat="1" ht="18" customHeight="1">
      <c r="A750" s="417"/>
      <c r="B750" s="417"/>
      <c r="C750" s="798">
        <v>4160</v>
      </c>
      <c r="D750" s="799"/>
      <c r="E750" s="647">
        <f>E418</f>
        <v>10968600</v>
      </c>
      <c r="F750" s="647">
        <f>F418</f>
        <v>10968600</v>
      </c>
      <c r="G750" s="647">
        <f>G418</f>
        <v>0</v>
      </c>
      <c r="H750" s="647">
        <f>H418</f>
        <v>0</v>
      </c>
      <c r="I750" s="647">
        <f>I418</f>
        <v>0</v>
      </c>
    </row>
    <row r="751" spans="1:9" s="327" customFormat="1" ht="18" customHeight="1">
      <c r="A751" s="417"/>
      <c r="B751" s="417"/>
      <c r="C751" s="793">
        <v>4170</v>
      </c>
      <c r="D751" s="793"/>
      <c r="E751" s="647">
        <f>E28+E83+E142+E173+E167++E191+E247+E300+E335+E374+E410+E394+E431+E445+E473+E497+E507+E535+E549+E629+E653+E671</f>
        <v>599860</v>
      </c>
      <c r="F751" s="647">
        <f>F28+F83+F142+F173+F167++F191+F247+F300+F335+F374+F410+F394+F431+F445+F473+F497+F507+F535+F549+F629+F653+F671</f>
        <v>481060</v>
      </c>
      <c r="G751" s="647">
        <f>G28+G83+G142+G173+G167++G191+G247+G300+G335+G374+G410+G394+G431+G445+G473+G497+G507+G535+G549+G629+G653+G671</f>
        <v>103000</v>
      </c>
      <c r="H751" s="647">
        <f>H28+H83+H142+H173+H167++H191+H247+H300+H335+H374+H410+H394+H431+H445+H473+H497+H507+H535+H549+H629+H653+H671</f>
        <v>0</v>
      </c>
      <c r="I751" s="647">
        <f>I28+I83+I142+I173+I167++I191+I247+I300+I335+I374+I410+I394+I431+I445+I473+I497+I507+I535+I549+I629+I653+I671</f>
        <v>15800</v>
      </c>
    </row>
    <row r="752" spans="1:9" s="327" customFormat="1" ht="18" customHeight="1">
      <c r="A752" s="417"/>
      <c r="B752" s="417"/>
      <c r="C752" s="793">
        <v>4177</v>
      </c>
      <c r="D752" s="793"/>
      <c r="E752" s="647">
        <f aca="true" t="shared" si="36" ref="E752:I753">E575</f>
        <v>60440</v>
      </c>
      <c r="F752" s="647">
        <f t="shared" si="36"/>
        <v>60440</v>
      </c>
      <c r="G752" s="647">
        <f t="shared" si="36"/>
        <v>0</v>
      </c>
      <c r="H752" s="647">
        <f t="shared" si="36"/>
        <v>0</v>
      </c>
      <c r="I752" s="647">
        <f t="shared" si="36"/>
        <v>0</v>
      </c>
    </row>
    <row r="753" spans="1:9" s="327" customFormat="1" ht="18" customHeight="1">
      <c r="A753" s="417"/>
      <c r="B753" s="417"/>
      <c r="C753" s="793">
        <v>4179</v>
      </c>
      <c r="D753" s="793"/>
      <c r="E753" s="647">
        <f t="shared" si="36"/>
        <v>3556</v>
      </c>
      <c r="F753" s="647">
        <f t="shared" si="36"/>
        <v>3556</v>
      </c>
      <c r="G753" s="647">
        <f t="shared" si="36"/>
        <v>0</v>
      </c>
      <c r="H753" s="647">
        <f t="shared" si="36"/>
        <v>0</v>
      </c>
      <c r="I753" s="647">
        <f t="shared" si="36"/>
        <v>0</v>
      </c>
    </row>
    <row r="754" spans="1:9" s="327" customFormat="1" ht="18" customHeight="1">
      <c r="A754" s="648"/>
      <c r="B754" s="648"/>
      <c r="C754" s="800" t="s">
        <v>13</v>
      </c>
      <c r="D754" s="800"/>
      <c r="E754" s="647">
        <f>E192</f>
        <v>180000</v>
      </c>
      <c r="F754" s="647">
        <f>F192</f>
        <v>0</v>
      </c>
      <c r="G754" s="647">
        <f>G192</f>
        <v>180000</v>
      </c>
      <c r="H754" s="647">
        <f>H192</f>
        <v>0</v>
      </c>
      <c r="I754" s="647">
        <f>I192</f>
        <v>0</v>
      </c>
    </row>
    <row r="755" spans="1:9" s="327" customFormat="1" ht="18" customHeight="1">
      <c r="A755" s="417"/>
      <c r="B755" s="417"/>
      <c r="C755" s="794" t="s">
        <v>254</v>
      </c>
      <c r="D755" s="794"/>
      <c r="E755" s="647">
        <f>E29+E57+E84+E109+E143+E168+E174+E193+E212+E248+E228+E267+E301+E336+E357+E375+E395+E411+E432+E446+E474+E508+E536+E550+E594+E610+E630+E654+E672+E681+E694</f>
        <v>2182473</v>
      </c>
      <c r="F755" s="647">
        <f>F29+F57+F84+F109+F143+F168+F174+F193+F212+F248+F228+F267+F301+F336+F357+F375+F395+F411+F432+F446+F474+F508+F536+F550+F594+F610+F630+F654+F672+F681+F694</f>
        <v>1906395</v>
      </c>
      <c r="G755" s="647">
        <f>G29+G57+G84+G109+G143+G168+G174+G193+G212+G248+G228+G267+G301+G336+G357+G375+G395+G411+G432+G446+G474+G508+G536+G550+G594+G610+G630+G654+G672+G681+G694</f>
        <v>218498</v>
      </c>
      <c r="H755" s="647">
        <f>H29+H57+H84+H109+H143+H168+H174+H193+H212+H248+H228+H267+H301+H336+H357+H375+H395+H411+H432+H446+H474+H508+H536+H550+H594+H610+H630+H654+H672+H681+H694</f>
        <v>0</v>
      </c>
      <c r="I755" s="647">
        <f>I29+I57+I84+I109+I143+I168+I174+I193+I212+I248+I228+I267+I301+I336+I357+I375+I395+I411+I432+I446+I474+I508+I536+I550+I594+I610+I630+I654+I672+I681+I694</f>
        <v>57580</v>
      </c>
    </row>
    <row r="756" spans="1:9" s="327" customFormat="1" ht="18" customHeight="1">
      <c r="A756" s="417"/>
      <c r="B756" s="417"/>
      <c r="C756" s="794" t="s">
        <v>529</v>
      </c>
      <c r="D756" s="794"/>
      <c r="E756" s="647">
        <f aca="true" t="shared" si="37" ref="E756:I757">E577</f>
        <v>61328</v>
      </c>
      <c r="F756" s="647">
        <f t="shared" si="37"/>
        <v>61328</v>
      </c>
      <c r="G756" s="647">
        <f t="shared" si="37"/>
        <v>0</v>
      </c>
      <c r="H756" s="647">
        <f t="shared" si="37"/>
        <v>0</v>
      </c>
      <c r="I756" s="647">
        <f t="shared" si="37"/>
        <v>0</v>
      </c>
    </row>
    <row r="757" spans="1:9" s="327" customFormat="1" ht="18" customHeight="1">
      <c r="A757" s="417"/>
      <c r="B757" s="417"/>
      <c r="C757" s="794" t="s">
        <v>371</v>
      </c>
      <c r="D757" s="794"/>
      <c r="E757" s="647">
        <f t="shared" si="37"/>
        <v>3600</v>
      </c>
      <c r="F757" s="647">
        <f t="shared" si="37"/>
        <v>3600</v>
      </c>
      <c r="G757" s="647">
        <f t="shared" si="37"/>
        <v>0</v>
      </c>
      <c r="H757" s="647">
        <f t="shared" si="37"/>
        <v>0</v>
      </c>
      <c r="I757" s="647">
        <f t="shared" si="37"/>
        <v>0</v>
      </c>
    </row>
    <row r="758" spans="1:9" s="327" customFormat="1" ht="18" customHeight="1">
      <c r="A758" s="417"/>
      <c r="B758" s="417"/>
      <c r="C758" s="794" t="s">
        <v>81</v>
      </c>
      <c r="D758" s="794"/>
      <c r="E758" s="647">
        <f>E447+E475+E631</f>
        <v>778520</v>
      </c>
      <c r="F758" s="647">
        <f>F447+F475+F631</f>
        <v>681375</v>
      </c>
      <c r="G758" s="647">
        <f>G447+G475+G631</f>
        <v>0</v>
      </c>
      <c r="H758" s="647">
        <f>H447+H475+H631</f>
        <v>0</v>
      </c>
      <c r="I758" s="647">
        <f>I447+I475+I631</f>
        <v>97145</v>
      </c>
    </row>
    <row r="759" spans="1:9" s="327" customFormat="1" ht="18" customHeight="1">
      <c r="A759" s="417"/>
      <c r="B759" s="417"/>
      <c r="C759" s="794" t="s">
        <v>82</v>
      </c>
      <c r="D759" s="794"/>
      <c r="E759" s="647">
        <f>E448+E476</f>
        <v>78000</v>
      </c>
      <c r="F759" s="647">
        <f>F448+F476</f>
        <v>64693</v>
      </c>
      <c r="G759" s="647">
        <f>G448+G476</f>
        <v>0</v>
      </c>
      <c r="H759" s="647">
        <f>H448+H476</f>
        <v>0</v>
      </c>
      <c r="I759" s="647">
        <f>I448+I476</f>
        <v>13307</v>
      </c>
    </row>
    <row r="760" spans="1:9" s="327" customFormat="1" ht="18" customHeight="1">
      <c r="A760" s="417"/>
      <c r="B760" s="417"/>
      <c r="C760" s="794" t="s">
        <v>327</v>
      </c>
      <c r="D760" s="794"/>
      <c r="E760" s="647">
        <f>E30+E85+E144+E194+E229+E249+E268+E302+E337+E358+E376+E396+E449+E477+E509+E551+E595+E611+E632+E682</f>
        <v>317700</v>
      </c>
      <c r="F760" s="647">
        <f>F30+F85+F144+F194+F229+F249+F268+F302+F337+F358+F376+F396+F449+F477+F509+F551+F595+F611+F632+F682</f>
        <v>310033</v>
      </c>
      <c r="G760" s="647">
        <f>G30+G85+G144+G194+G229+G249+G268+G302+G337+G358+G376+G396+G449+G477+G509+G551+G595+G611+G632+G682</f>
        <v>2000</v>
      </c>
      <c r="H760" s="647">
        <f>H30+H85+H144+H194+H229+H249+H268+H302+H337+H358+H376+H396+H449+H477+H509+H551+H595+H611+H632+H682</f>
        <v>0</v>
      </c>
      <c r="I760" s="647">
        <f>I30+I85+I144+I194+I229+I249+I268+I302+I337+I358+I376+I396+I449+I477+I509+I551+I595+I611+I632+I682</f>
        <v>5667</v>
      </c>
    </row>
    <row r="761" spans="1:9" s="327" customFormat="1" ht="18" customHeight="1">
      <c r="A761" s="417"/>
      <c r="B761" s="417"/>
      <c r="C761" s="794" t="s">
        <v>255</v>
      </c>
      <c r="D761" s="794"/>
      <c r="E761" s="647">
        <f>E31+E61+E86+E145+E195+E230+E250+E269+E303+E338+E359+E377+E450+E478+E552+E596+E612+E633+E683</f>
        <v>2717890</v>
      </c>
      <c r="F761" s="647">
        <f>F31+F61+F86+F145+F195+F230+F250+F269+F303+F338+F359+F377+F450+F478+F552+F596+F612+F633+F683</f>
        <v>2516592</v>
      </c>
      <c r="G761" s="647">
        <f>G31+G61+G86+G145+G195+G230+G250+G269+G303+G338+G359+G377+G450+G478+G552+G596+G612+G633+G683</f>
        <v>100000</v>
      </c>
      <c r="H761" s="647">
        <f>H31+H61+H86+H145+H195+H230+H250+H269+H303+H338+H359+H377+H450+H478+H552+H596+H612+H633+H683</f>
        <v>0</v>
      </c>
      <c r="I761" s="647">
        <f>I31+I61+I86+I145+I195+I230+I250+I269+I303+I338+I359+I377+I450+I478+I552+I596+I612+I633+I683</f>
        <v>101298</v>
      </c>
    </row>
    <row r="762" spans="1:9" s="327" customFormat="1" ht="18" customHeight="1">
      <c r="A762" s="417"/>
      <c r="B762" s="417"/>
      <c r="C762" s="794" t="s">
        <v>256</v>
      </c>
      <c r="D762" s="794"/>
      <c r="E762" s="647">
        <f>E32+E62+E87+E146+E196+E231+E251+E270+E304+E339+E378+E451+E479+E553+E613+E634+E684</f>
        <v>1301400</v>
      </c>
      <c r="F762" s="647">
        <f>F32+F62+F87+F146+F196+F231+F251+F270+F304+F339+F378+F451+F479+F553+F613+F634+F684</f>
        <v>1251800</v>
      </c>
      <c r="G762" s="647">
        <f>G32+G62+G87+G146+G196+G231+G251+G270+G304+G339+G378+G451+G479+G553+G613+G634+G684</f>
        <v>30600</v>
      </c>
      <c r="H762" s="647">
        <f>H32+H62+H87+H146+H196+H231+H251+H270+H304+H339+H378+H451+H479+H553+H613+H634+H684</f>
        <v>0</v>
      </c>
      <c r="I762" s="647">
        <f>I32+I62+I87+I146+I196+I231+I251+I270+I304+I339+I378+I451+I479+I553+I613+I634+I684</f>
        <v>19000</v>
      </c>
    </row>
    <row r="763" spans="1:9" s="327" customFormat="1" ht="18" customHeight="1">
      <c r="A763" s="417"/>
      <c r="B763" s="417"/>
      <c r="C763" s="794" t="s">
        <v>257</v>
      </c>
      <c r="D763" s="794"/>
      <c r="E763" s="647">
        <f>E33+E88+E110+E147+E169+E197+E232+E252+E271+E305+E340+E360+E379+E397+E452+E480+E510+E537+E554+E597+E614+E635</f>
        <v>129540</v>
      </c>
      <c r="F763" s="647">
        <f>F33+F88+F110+F147+F169+F197+F232+F252+F271+F305+F340+F360+F379+F397+F452+F480+F510+F537+F554+F597+F614+F635</f>
        <v>79482</v>
      </c>
      <c r="G763" s="647">
        <f>G33+G88+G110+G147+G169+G197+G232+G252+G271+G305+G340+G360+G379+G397+G452+G480+G510+G537+G554+G597+G614+G635</f>
        <v>31850</v>
      </c>
      <c r="H763" s="647">
        <f>H33+H88+H110+H147+H169+H197+H232+H252+H271+H305+H340+H360+H379+H397+H452+H480+H510+H537+H554+H597+H614+H635</f>
        <v>3000</v>
      </c>
      <c r="I763" s="647">
        <f>I33+I88+I110+I147+I169+I197+I232+I252+I271+I305+I340+I360+I379+I397+I452+I480+I510+I537+I554+I597+I614+I635</f>
        <v>15208</v>
      </c>
    </row>
    <row r="764" spans="1:9" s="327" customFormat="1" ht="18" customHeight="1">
      <c r="A764" s="417"/>
      <c r="B764" s="417"/>
      <c r="C764" s="794" t="s">
        <v>234</v>
      </c>
      <c r="D764" s="794"/>
      <c r="E764" s="647">
        <f>E9+E13+E15+E34+E54+E58+E63+E89+E101+E111+E127+E148+E170+E175+E198+E213+E233+E253+E272+E306+E341+E361+E380+E398+E412+E433+E453+E481+E498+E501+E511+E519+E538+E555+E598+E615+E636+E655+E673+E685+E695</f>
        <v>7373691</v>
      </c>
      <c r="F764" s="647">
        <f>F9+F13+F15+F34+F54+F58+F63+F89+F101+F111+F127+F148+F170+F175+F198+F213+F233+F253+F272+F306+F341+F361+F380+F398+F412+F433+F453+F481+F498+F501+F511+F519+F538+F555+F598+F615+F636+F655+F673+F685+F695</f>
        <v>6541643</v>
      </c>
      <c r="G764" s="647">
        <f>G9+G13+G15+G34+G54+G58+G63+G89+G101+G111+G127+G148+G170+G175+G198+G213+G233+G253+G272+G306+G341+G361+G380+G398+G412+G433+G453+G481+G498+G501+G511+G519+G538+G555+G598+G615+G636+G655+G673+G685+G695</f>
        <v>469818</v>
      </c>
      <c r="H764" s="647">
        <f>H9+H13+H15+H34+H54+H58+H63+H89+H101+H111+H127+H148+H170+H175+H198+H213+H233+H253+H272+H306+H341+H361+H380+H398+H412+H433+H453+H481+H498+H501+H511+H519+H538+H555+H598+H615+H636+H655+H673+H685+H695</f>
        <v>0</v>
      </c>
      <c r="I764" s="647">
        <f>I9+I13+I15+I34+I54+I58+I63+I89+I101+I111+I127+I148+I170+I175+I198+I213+I233+I253+I272+I306+I341+I361+I380+I398+I412+I433+I453+I481+I498+I501+I511+I519+I538+I555+I598+I615+I636+I655+I673+I685+I695</f>
        <v>362230</v>
      </c>
    </row>
    <row r="765" spans="1:9" s="327" customFormat="1" ht="18" customHeight="1">
      <c r="A765" s="417"/>
      <c r="B765" s="417"/>
      <c r="C765" s="794" t="s">
        <v>530</v>
      </c>
      <c r="D765" s="794"/>
      <c r="E765" s="647">
        <f aca="true" t="shared" si="38" ref="E765:I766">E579</f>
        <v>448852</v>
      </c>
      <c r="F765" s="647">
        <f t="shared" si="38"/>
        <v>448852</v>
      </c>
      <c r="G765" s="647">
        <f t="shared" si="38"/>
        <v>0</v>
      </c>
      <c r="H765" s="647">
        <f t="shared" si="38"/>
        <v>0</v>
      </c>
      <c r="I765" s="647">
        <f t="shared" si="38"/>
        <v>0</v>
      </c>
    </row>
    <row r="766" spans="1:9" s="327" customFormat="1" ht="18" customHeight="1">
      <c r="A766" s="417"/>
      <c r="B766" s="417"/>
      <c r="C766" s="794" t="s">
        <v>372</v>
      </c>
      <c r="D766" s="794"/>
      <c r="E766" s="647">
        <f t="shared" si="38"/>
        <v>26405</v>
      </c>
      <c r="F766" s="647">
        <f t="shared" si="38"/>
        <v>26405</v>
      </c>
      <c r="G766" s="647">
        <f t="shared" si="38"/>
        <v>0</v>
      </c>
      <c r="H766" s="647">
        <f t="shared" si="38"/>
        <v>0</v>
      </c>
      <c r="I766" s="647">
        <f t="shared" si="38"/>
        <v>0</v>
      </c>
    </row>
    <row r="767" spans="1:9" s="327" customFormat="1" ht="18" customHeight="1">
      <c r="A767" s="417"/>
      <c r="B767" s="417"/>
      <c r="C767" s="794" t="s">
        <v>258</v>
      </c>
      <c r="D767" s="794"/>
      <c r="E767" s="647">
        <f>E35+E90+E149+E112+E199+E234+E254+E273+E307+E342+E362+E381+E399+E454+E482+E556+E599+E616+E637</f>
        <v>88220</v>
      </c>
      <c r="F767" s="647">
        <f>F35+F90+F149+F112+F199+F234+F254+F273+F307+F342+F362+F381+F399+F454+F482+F556+F599+F616+F637</f>
        <v>84420</v>
      </c>
      <c r="G767" s="647">
        <f>G35+G90+G149+G112+G199+G234+G254+G273+G307+G342+G362+G381+G399+G454+G482+G556+G599+G616+G637</f>
        <v>3000</v>
      </c>
      <c r="H767" s="647">
        <f>H35+H90+H149+H112+H199+H234+H254+H273+H307+H342+H362+H381+H399+H454+H482+H556+H599+H616+H637</f>
        <v>0</v>
      </c>
      <c r="I767" s="647">
        <f>I35+I90+I149+I112+I199+I234+I254+I273+I307+I342+I362+I381+I399+I454+I482+I556+I599+I616+I637</f>
        <v>800</v>
      </c>
    </row>
    <row r="768" spans="1:9" s="327" customFormat="1" ht="18" customHeight="1">
      <c r="A768" s="417"/>
      <c r="B768" s="417"/>
      <c r="C768" s="794" t="s">
        <v>169</v>
      </c>
      <c r="D768" s="794"/>
      <c r="E768" s="647">
        <f>E36+E91+E150+E200+E255+E308+E343+E400+E455+E483+E557+E617+E686</f>
        <v>58130</v>
      </c>
      <c r="F768" s="647">
        <f>F36+F91+F150+F200+F255+F308+F343+F400+F455+F483+F557+F617+F686</f>
        <v>52130</v>
      </c>
      <c r="G768" s="647">
        <f>G36+G91+G150+G200+G255+G308+G343+G400+G455+G483+G557+G617+G686</f>
        <v>6000</v>
      </c>
      <c r="H768" s="647">
        <f>H36+H91+H150+H200+H255+H308+H343+H400+H455+H483+H557+H617+H686</f>
        <v>0</v>
      </c>
      <c r="I768" s="647">
        <f>I36+I91+I150+I200+I255+I308+I343+I400+I455+I483+I557+I617+I686</f>
        <v>0</v>
      </c>
    </row>
    <row r="769" spans="1:9" s="327" customFormat="1" ht="18" customHeight="1">
      <c r="A769" s="417"/>
      <c r="B769" s="417"/>
      <c r="C769" s="794" t="s">
        <v>170</v>
      </c>
      <c r="D769" s="794"/>
      <c r="E769" s="647">
        <f>E37+E92+E113+E151+E201+E235+E256+E274+E309+E344+E363+E382+E401+E456+E484+E512+E539+E558+E600+E618+E638</f>
        <v>197740</v>
      </c>
      <c r="F769" s="647">
        <f>F37+F92+F113+F151+F201+F235+F256+F274+F309+F344+F363+F382+F401+F456+F484+F512+F539+F558+F600+F618+F638</f>
        <v>176878</v>
      </c>
      <c r="G769" s="647">
        <f>G37+G92+G113+G151+G201+G235+G256+G274+G309+G344+G363+G382+G401+G456+G484+G512+G539+G558+G600+G618+G638</f>
        <v>14740</v>
      </c>
      <c r="H769" s="647">
        <f>H37+H92+H113+H151+H201+H235+H256+H274+H309+H344+H363+H382+H401+H456+H484+H512+H539+H558+H600+H618+H638</f>
        <v>0</v>
      </c>
      <c r="I769" s="647">
        <f>I37+I92+I113+I151+I201+I235+I256+I274+I309+I344+I363+I382+I401+I456+I484+I512+I539+I558+I600+I618+I638</f>
        <v>6122</v>
      </c>
    </row>
    <row r="770" spans="1:9" s="327" customFormat="1" ht="18" customHeight="1">
      <c r="A770" s="417"/>
      <c r="B770" s="417"/>
      <c r="C770" s="794" t="s">
        <v>531</v>
      </c>
      <c r="D770" s="794"/>
      <c r="E770" s="647">
        <f aca="true" t="shared" si="39" ref="E770:I771">E581</f>
        <v>3211</v>
      </c>
      <c r="F770" s="647">
        <f t="shared" si="39"/>
        <v>3211</v>
      </c>
      <c r="G770" s="647">
        <f t="shared" si="39"/>
        <v>0</v>
      </c>
      <c r="H770" s="647">
        <f t="shared" si="39"/>
        <v>0</v>
      </c>
      <c r="I770" s="647">
        <f t="shared" si="39"/>
        <v>0</v>
      </c>
    </row>
    <row r="771" spans="1:9" s="327" customFormat="1" ht="18" customHeight="1">
      <c r="A771" s="417"/>
      <c r="B771" s="417"/>
      <c r="C771" s="794" t="s">
        <v>373</v>
      </c>
      <c r="D771" s="794"/>
      <c r="E771" s="647">
        <f t="shared" si="39"/>
        <v>189</v>
      </c>
      <c r="F771" s="647">
        <f t="shared" si="39"/>
        <v>189</v>
      </c>
      <c r="G771" s="647">
        <f t="shared" si="39"/>
        <v>0</v>
      </c>
      <c r="H771" s="647">
        <f t="shared" si="39"/>
        <v>0</v>
      </c>
      <c r="I771" s="647">
        <f t="shared" si="39"/>
        <v>0</v>
      </c>
    </row>
    <row r="772" spans="1:9" s="327" customFormat="1" ht="18" customHeight="1">
      <c r="A772" s="417"/>
      <c r="B772" s="417"/>
      <c r="C772" s="801" t="s">
        <v>404</v>
      </c>
      <c r="D772" s="802"/>
      <c r="E772" s="647">
        <f>E152</f>
        <v>500</v>
      </c>
      <c r="F772" s="647">
        <f>F152</f>
        <v>500</v>
      </c>
      <c r="G772" s="647">
        <f>G152</f>
        <v>0</v>
      </c>
      <c r="H772" s="647">
        <f>H152</f>
        <v>0</v>
      </c>
      <c r="I772" s="647">
        <f>I152</f>
        <v>0</v>
      </c>
    </row>
    <row r="773" spans="1:9" s="327" customFormat="1" ht="18" customHeight="1">
      <c r="A773" s="417"/>
      <c r="B773" s="417"/>
      <c r="C773" s="794" t="s">
        <v>174</v>
      </c>
      <c r="D773" s="794"/>
      <c r="E773" s="647">
        <f>E64+E310+E345+E383+E485</f>
        <v>34900</v>
      </c>
      <c r="F773" s="647">
        <f>F64+F310+F345+F383+F485</f>
        <v>29900</v>
      </c>
      <c r="G773" s="647">
        <f>G64+G310+G345+G383+G485</f>
        <v>5000</v>
      </c>
      <c r="H773" s="647">
        <f>H64+H310+H345+H383+H485</f>
        <v>0</v>
      </c>
      <c r="I773" s="647">
        <f>I64+I310+I345+I383+I485</f>
        <v>0</v>
      </c>
    </row>
    <row r="774" spans="1:9" s="327" customFormat="1" ht="18" customHeight="1">
      <c r="A774" s="417"/>
      <c r="B774" s="417"/>
      <c r="C774" s="794" t="s">
        <v>156</v>
      </c>
      <c r="D774" s="794"/>
      <c r="E774" s="647">
        <f>E153+E457</f>
        <v>57412</v>
      </c>
      <c r="F774" s="647">
        <f>F153+F457</f>
        <v>47512</v>
      </c>
      <c r="G774" s="647">
        <f>G153+G457</f>
        <v>0</v>
      </c>
      <c r="H774" s="647">
        <f>H153+H457</f>
        <v>0</v>
      </c>
      <c r="I774" s="647">
        <f>I153+I457</f>
        <v>9900</v>
      </c>
    </row>
    <row r="775" spans="1:9" s="327" customFormat="1" ht="18" customHeight="1">
      <c r="A775" s="417"/>
      <c r="B775" s="417"/>
      <c r="C775" s="794" t="s">
        <v>259</v>
      </c>
      <c r="D775" s="794"/>
      <c r="E775" s="647">
        <f>E38+E93+E114+E154+E202+E236+E257+E275+E311+E346+E364+E384+E402+E458+E486+E513+E540+E559+E619+E639+E687</f>
        <v>166520</v>
      </c>
      <c r="F775" s="647">
        <f>F38+F93+F114+F154+F202+F236+F257+F275+F311+F346+F364+F384+F402+F458+F486+F513+F540+F559+F619+F639+F687</f>
        <v>136160</v>
      </c>
      <c r="G775" s="647">
        <f>G38+G93+G114+G154+G202+G236+G257+G275+G311+G346+G364+G384+G402+G458+G486+G513+G540+G559+G619+G639+G687</f>
        <v>29000</v>
      </c>
      <c r="H775" s="647">
        <f>H38+H93+H114+H154+H202+H236+H257+H275+H311+H346+H364+H384+H402+H458+H486+H513+H540+H559+H619+H639+H687</f>
        <v>0</v>
      </c>
      <c r="I775" s="647">
        <f>I38+I93+I114+I154+I202+I236+I257+I275+I311+I346+I364+I384+I402+I458+I486+I513+I540+I559+I619+I639+I687</f>
        <v>1360</v>
      </c>
    </row>
    <row r="776" spans="1:9" s="327" customFormat="1" ht="18" customHeight="1">
      <c r="A776" s="417"/>
      <c r="B776" s="417"/>
      <c r="C776" s="794" t="s">
        <v>532</v>
      </c>
      <c r="D776" s="794"/>
      <c r="E776" s="647">
        <f aca="true" t="shared" si="40" ref="E776:I777">E583</f>
        <v>5837</v>
      </c>
      <c r="F776" s="647">
        <f t="shared" si="40"/>
        <v>5837</v>
      </c>
      <c r="G776" s="647">
        <f t="shared" si="40"/>
        <v>0</v>
      </c>
      <c r="H776" s="647">
        <f t="shared" si="40"/>
        <v>0</v>
      </c>
      <c r="I776" s="647">
        <f t="shared" si="40"/>
        <v>0</v>
      </c>
    </row>
    <row r="777" spans="1:9" s="327" customFormat="1" ht="18" customHeight="1">
      <c r="A777" s="417"/>
      <c r="B777" s="417"/>
      <c r="C777" s="794" t="s">
        <v>409</v>
      </c>
      <c r="D777" s="794"/>
      <c r="E777" s="647">
        <f t="shared" si="40"/>
        <v>343</v>
      </c>
      <c r="F777" s="647">
        <f t="shared" si="40"/>
        <v>343</v>
      </c>
      <c r="G777" s="647">
        <f t="shared" si="40"/>
        <v>0</v>
      </c>
      <c r="H777" s="647">
        <f t="shared" si="40"/>
        <v>0</v>
      </c>
      <c r="I777" s="647">
        <f t="shared" si="40"/>
        <v>0</v>
      </c>
    </row>
    <row r="778" spans="1:9" s="327" customFormat="1" ht="18" customHeight="1">
      <c r="A778" s="417"/>
      <c r="B778" s="417"/>
      <c r="C778" s="794" t="s">
        <v>313</v>
      </c>
      <c r="D778" s="794"/>
      <c r="E778" s="647">
        <f>E155+E203+E237+E312+E347+E560</f>
        <v>9500</v>
      </c>
      <c r="F778" s="647">
        <f>F155+F203+F237+F312+F347+F560</f>
        <v>7500</v>
      </c>
      <c r="G778" s="647">
        <f>G155+G203+G237+G312+G347+G560</f>
        <v>2000</v>
      </c>
      <c r="H778" s="647">
        <f>H155+H203+H237+H312+H347+H560</f>
        <v>0</v>
      </c>
      <c r="I778" s="647">
        <f>I155+I203+I237+I312+I347+I560</f>
        <v>0</v>
      </c>
    </row>
    <row r="779" spans="1:9" s="327" customFormat="1" ht="18" customHeight="1">
      <c r="A779" s="417"/>
      <c r="B779" s="417"/>
      <c r="C779" s="794" t="s">
        <v>260</v>
      </c>
      <c r="D779" s="794"/>
      <c r="E779" s="647">
        <f>E94+E115+E156+E204+E238+E258+E276+E313+E348+E365+E385+E403+E459+E487+E499+E514+E561+E601+E620+E640+E688+E39+E65</f>
        <v>249690</v>
      </c>
      <c r="F779" s="647">
        <f>F94+F115+F156+F204+F238+F258+F276+F313+F348+F365+F385+F403+F459+F487+F499+F514+F561+F601+F620+F640+F688+F39+F65</f>
        <v>244809</v>
      </c>
      <c r="G779" s="647">
        <f>G94+G115+G156+G204+G238+G258+G276+G313+G348+G365+G385+G403+G459+G487+G499+G514+G561+G601+G620+G640+G688+G39+G65</f>
        <v>2600</v>
      </c>
      <c r="H779" s="647">
        <f>H94+H115+H156+H204+H238+H258+H276+H313+H348+H365+H385+H403+H459+H487+H499+H514+H561+H601+H620+H640+H688+H39+H65</f>
        <v>0</v>
      </c>
      <c r="I779" s="647">
        <f>I94+I115+I156+I204+I238+I258+I276+I313+I348+I365+I385+I403+I459+I487+I499+I514+I561+I601+I620+I640+I688+I39+I65</f>
        <v>2281</v>
      </c>
    </row>
    <row r="780" spans="1:9" s="327" customFormat="1" ht="18" customHeight="1">
      <c r="A780" s="417"/>
      <c r="B780" s="417"/>
      <c r="C780" s="794" t="s">
        <v>261</v>
      </c>
      <c r="D780" s="794"/>
      <c r="E780" s="647">
        <f>E40+E95+E116+E157+E205+E239+E259+E277+E314+E349+E366+E386+E404+E413+E460+E488+E515+E524+E541+E562+E602+E621+E641+E650+E689</f>
        <v>2486795</v>
      </c>
      <c r="F780" s="647">
        <f>F40+F95+F116+F157+F205+F239+F259+F277+F314+F349+F366+F386+F404+F413+F460+F488+F515+F524+F541+F562+F602+F621+F641+F650+F689</f>
        <v>2425742</v>
      </c>
      <c r="G780" s="647">
        <f>G40+G95+G116+G157+G205+G239+G259+G277+G314+G349+G366+G386+G404+G413+G460+G488+G515+G524+G541+G562+G602+G621+G641+G650+G689</f>
        <v>16280</v>
      </c>
      <c r="H780" s="647">
        <f>H40+H95+H116+H157+H205+H239+H259+H277+H314+H349+H366+H386+H404+H413+H460+H488+H515+H524+H541+H562+H602+H621+H641+H650+H689</f>
        <v>0</v>
      </c>
      <c r="I780" s="647">
        <f>I40+I95+I116+I157+I205+I239+I259+I277+I314+I349+I366+I386+I404+I413+I460+I488+I515+I524+I541+I562+I602+I621+I641+I650+I689</f>
        <v>44773</v>
      </c>
    </row>
    <row r="781" spans="1:9" s="327" customFormat="1" ht="18" customHeight="1">
      <c r="A781" s="417"/>
      <c r="B781" s="417"/>
      <c r="C781" s="794" t="s">
        <v>590</v>
      </c>
      <c r="D781" s="794"/>
      <c r="E781" s="647">
        <f aca="true" t="shared" si="41" ref="E781:I782">E585</f>
        <v>3712</v>
      </c>
      <c r="F781" s="647">
        <f t="shared" si="41"/>
        <v>3712</v>
      </c>
      <c r="G781" s="647">
        <f t="shared" si="41"/>
        <v>0</v>
      </c>
      <c r="H781" s="647">
        <f t="shared" si="41"/>
        <v>0</v>
      </c>
      <c r="I781" s="647">
        <f t="shared" si="41"/>
        <v>0</v>
      </c>
    </row>
    <row r="782" spans="1:9" s="327" customFormat="1" ht="18" customHeight="1">
      <c r="A782" s="417"/>
      <c r="B782" s="417"/>
      <c r="C782" s="794" t="s">
        <v>410</v>
      </c>
      <c r="D782" s="794"/>
      <c r="E782" s="647">
        <f t="shared" si="41"/>
        <v>219</v>
      </c>
      <c r="F782" s="647">
        <f t="shared" si="41"/>
        <v>219</v>
      </c>
      <c r="G782" s="647">
        <f t="shared" si="41"/>
        <v>0</v>
      </c>
      <c r="H782" s="647">
        <f t="shared" si="41"/>
        <v>0</v>
      </c>
      <c r="I782" s="647">
        <f t="shared" si="41"/>
        <v>0</v>
      </c>
    </row>
    <row r="783" spans="1:9" s="327" customFormat="1" ht="18" customHeight="1">
      <c r="A783" s="417"/>
      <c r="B783" s="417"/>
      <c r="C783" s="794" t="s">
        <v>263</v>
      </c>
      <c r="D783" s="794"/>
      <c r="E783" s="647">
        <f>E41+E66+E96+E206+E387+E461+E489+E563</f>
        <v>112140</v>
      </c>
      <c r="F783" s="647">
        <f>F41+F66+F96+F206+F387+F461+F489+F563</f>
        <v>45140</v>
      </c>
      <c r="G783" s="647">
        <f>G41+G66+G96+G206+G387+G461+G489+G563</f>
        <v>67000</v>
      </c>
      <c r="H783" s="647">
        <f>H41+H66+H96+H206+H387+H461+H489+H563</f>
        <v>0</v>
      </c>
      <c r="I783" s="647">
        <f>I41+I66+I96+I206+I387+I461+I489+I563</f>
        <v>0</v>
      </c>
    </row>
    <row r="784" spans="1:9" s="327" customFormat="1" ht="18" customHeight="1">
      <c r="A784" s="417"/>
      <c r="B784" s="417"/>
      <c r="C784" s="794" t="s">
        <v>275</v>
      </c>
      <c r="D784" s="794"/>
      <c r="E784" s="647">
        <f>E67</f>
        <v>800</v>
      </c>
      <c r="F784" s="647">
        <f>F67</f>
        <v>200</v>
      </c>
      <c r="G784" s="647">
        <f>G67</f>
        <v>600</v>
      </c>
      <c r="H784" s="647">
        <f>H67</f>
        <v>0</v>
      </c>
      <c r="I784" s="647">
        <f>I67</f>
        <v>0</v>
      </c>
    </row>
    <row r="785" spans="1:9" s="327" customFormat="1" ht="18" customHeight="1">
      <c r="A785" s="417"/>
      <c r="B785" s="417"/>
      <c r="C785" s="794" t="s">
        <v>264</v>
      </c>
      <c r="D785" s="794"/>
      <c r="E785" s="647">
        <f>E68+E207</f>
        <v>1200</v>
      </c>
      <c r="F785" s="647">
        <f>F68+F207</f>
        <v>200</v>
      </c>
      <c r="G785" s="647">
        <f>G68+G207</f>
        <v>1000</v>
      </c>
      <c r="H785" s="647">
        <f>H68+H207</f>
        <v>0</v>
      </c>
      <c r="I785" s="647">
        <f>I68+I207</f>
        <v>0</v>
      </c>
    </row>
    <row r="786" spans="1:9" s="327" customFormat="1" ht="18" customHeight="1">
      <c r="A786" s="417"/>
      <c r="B786" s="417"/>
      <c r="C786" s="794" t="s">
        <v>277</v>
      </c>
      <c r="D786" s="794"/>
      <c r="E786" s="647">
        <f>E69+E564</f>
        <v>550</v>
      </c>
      <c r="F786" s="647">
        <f>F69+F564</f>
        <v>550</v>
      </c>
      <c r="G786" s="647">
        <f>G69+G564</f>
        <v>0</v>
      </c>
      <c r="H786" s="647">
        <f>H69+H564</f>
        <v>0</v>
      </c>
      <c r="I786" s="647">
        <f>I69+I564</f>
        <v>0</v>
      </c>
    </row>
    <row r="787" spans="1:9" s="327" customFormat="1" ht="18" customHeight="1">
      <c r="A787" s="417"/>
      <c r="B787" s="417"/>
      <c r="C787" s="801" t="s">
        <v>547</v>
      </c>
      <c r="D787" s="802"/>
      <c r="E787" s="647">
        <f>E70</f>
        <v>10000</v>
      </c>
      <c r="F787" s="647">
        <f>F70</f>
        <v>10000</v>
      </c>
      <c r="G787" s="647">
        <f>G70</f>
        <v>0</v>
      </c>
      <c r="H787" s="647">
        <f>H70</f>
        <v>0</v>
      </c>
      <c r="I787" s="647">
        <f>I70</f>
        <v>0</v>
      </c>
    </row>
    <row r="788" spans="1:9" s="327" customFormat="1" ht="18" customHeight="1">
      <c r="A788" s="417"/>
      <c r="B788" s="417"/>
      <c r="C788" s="794" t="s">
        <v>288</v>
      </c>
      <c r="D788" s="794"/>
      <c r="E788" s="647">
        <f>E117+E208</f>
        <v>3000</v>
      </c>
      <c r="F788" s="647">
        <f>F117+F208</f>
        <v>0</v>
      </c>
      <c r="G788" s="647">
        <f>G117+G208</f>
        <v>3000</v>
      </c>
      <c r="H788" s="647">
        <f>H117+H208</f>
        <v>0</v>
      </c>
      <c r="I788" s="647">
        <f>I117+I208</f>
        <v>0</v>
      </c>
    </row>
    <row r="789" spans="1:9" s="327" customFormat="1" ht="18" customHeight="1">
      <c r="A789" s="417"/>
      <c r="B789" s="417"/>
      <c r="C789" s="794" t="s">
        <v>266</v>
      </c>
      <c r="D789" s="794"/>
      <c r="E789" s="647">
        <f>E42+E71</f>
        <v>82000</v>
      </c>
      <c r="F789" s="647">
        <f>F42+F71</f>
        <v>82000</v>
      </c>
      <c r="G789" s="647">
        <f>G42+G71</f>
        <v>0</v>
      </c>
      <c r="H789" s="647">
        <f>H42+H71</f>
        <v>0</v>
      </c>
      <c r="I789" s="647">
        <f>I42+I71</f>
        <v>0</v>
      </c>
    </row>
    <row r="790" spans="1:9" s="327" customFormat="1" ht="18" customHeight="1">
      <c r="A790" s="417"/>
      <c r="B790" s="417"/>
      <c r="C790" s="794" t="s">
        <v>403</v>
      </c>
      <c r="D790" s="794"/>
      <c r="E790" s="647">
        <f>E72+E158</f>
        <v>50500</v>
      </c>
      <c r="F790" s="647">
        <f>F72+F158</f>
        <v>50500</v>
      </c>
      <c r="G790" s="647">
        <f>G72+G158</f>
        <v>0</v>
      </c>
      <c r="H790" s="647">
        <f>H72+H158</f>
        <v>0</v>
      </c>
      <c r="I790" s="647">
        <f>I72+I158</f>
        <v>0</v>
      </c>
    </row>
    <row r="791" spans="1:9" s="327" customFormat="1" ht="18" customHeight="1">
      <c r="A791" s="417"/>
      <c r="B791" s="417"/>
      <c r="C791" s="794" t="s">
        <v>192</v>
      </c>
      <c r="D791" s="794"/>
      <c r="E791" s="647">
        <f>E43+E73+E120+E128+E159+E462</f>
        <v>9800</v>
      </c>
      <c r="F791" s="647">
        <f>F43+F73+F120+F128+F159+F462</f>
        <v>9800</v>
      </c>
      <c r="G791" s="647">
        <f>G43+G73+G120+G128+G159+G462</f>
        <v>0</v>
      </c>
      <c r="H791" s="647">
        <f>H43+H73+H120+H128+H159+H462</f>
        <v>0</v>
      </c>
      <c r="I791" s="647">
        <f>I43+I73+I120+I128+I159+I462</f>
        <v>0</v>
      </c>
    </row>
    <row r="792" spans="1:9" s="327" customFormat="1" ht="18" customHeight="1">
      <c r="A792" s="417"/>
      <c r="B792" s="417"/>
      <c r="C792" s="793">
        <v>4700</v>
      </c>
      <c r="D792" s="793"/>
      <c r="E792" s="647">
        <f>E44+E97+E118+E160+E240+E260+E278+E315+E350+E388+E405+E463+E490+E521+E565+E622+E642+E647+E690</f>
        <v>349230</v>
      </c>
      <c r="F792" s="647">
        <f>F44+F97+F118+F160+F240+F260+F278+F315+F350+F388+F405+F463+F490+F521+F565+F622+F642+F647+F690</f>
        <v>346710</v>
      </c>
      <c r="G792" s="647">
        <f>G44+G97+G118+G160+G240+G260+G278+G315+G350+G388+G405+G463+G490+G521+G565+G622+G642+G647+G690</f>
        <v>1000</v>
      </c>
      <c r="H792" s="647">
        <f>H44+H97+H118+H160+H240+H260+H278+H315+H350+H388+H405+H463+H490+H521+H565+H622+H642+H647+H690</f>
        <v>0</v>
      </c>
      <c r="I792" s="647">
        <f>I44+I97+I118+I160+I240+I260+I278+I315+I350+I388+I405+I463+I490+I521+I565+I622+I642+I647+I690</f>
        <v>1520</v>
      </c>
    </row>
    <row r="793" spans="1:9" s="327" customFormat="1" ht="18" customHeight="1">
      <c r="A793" s="417"/>
      <c r="B793" s="417"/>
      <c r="C793" s="794" t="s">
        <v>35</v>
      </c>
      <c r="D793" s="794"/>
      <c r="E793" s="647">
        <f>E219+E220</f>
        <v>1120494</v>
      </c>
      <c r="F793" s="647">
        <f>F219+F220</f>
        <v>1120494</v>
      </c>
      <c r="G793" s="647">
        <f>G219+G220</f>
        <v>0</v>
      </c>
      <c r="H793" s="647">
        <f>H219+H220</f>
        <v>0</v>
      </c>
      <c r="I793" s="647">
        <f>I219+I220</f>
        <v>0</v>
      </c>
    </row>
    <row r="794" spans="1:9" s="327" customFormat="1" ht="18" customHeight="1">
      <c r="A794" s="417"/>
      <c r="B794" s="417"/>
      <c r="C794" s="794" t="s">
        <v>268</v>
      </c>
      <c r="D794" s="794"/>
      <c r="E794" s="647">
        <f>E45+E279+E414+E421+E464</f>
        <v>13241003</v>
      </c>
      <c r="F794" s="647">
        <f>F45+F279+F414+F421+F464</f>
        <v>13241003</v>
      </c>
      <c r="G794" s="647">
        <f>G45+G279+G414+G421+G464</f>
        <v>0</v>
      </c>
      <c r="H794" s="647">
        <f>H45+H279+H414+H421+H464</f>
        <v>0</v>
      </c>
      <c r="I794" s="647">
        <f>I45+I279+I414+I421+I464</f>
        <v>0</v>
      </c>
    </row>
    <row r="795" spans="1:9" s="327" customFormat="1" ht="18" customHeight="1">
      <c r="A795" s="417"/>
      <c r="B795" s="417"/>
      <c r="C795" s="794" t="s">
        <v>128</v>
      </c>
      <c r="D795" s="794"/>
      <c r="E795" s="647">
        <f>E98+E161+E209</f>
        <v>146000</v>
      </c>
      <c r="F795" s="647">
        <f>F98+F161+F209</f>
        <v>146000</v>
      </c>
      <c r="G795" s="647">
        <f>G98+G162+G209</f>
        <v>0</v>
      </c>
      <c r="H795" s="647">
        <f>H98+H162+H209</f>
        <v>0</v>
      </c>
      <c r="I795" s="647">
        <f>I98+I162+I209</f>
        <v>0</v>
      </c>
    </row>
    <row r="796" spans="1:9" s="327" customFormat="1" ht="18" customHeight="1">
      <c r="A796" s="417"/>
      <c r="B796" s="417"/>
      <c r="C796" s="801" t="s">
        <v>576</v>
      </c>
      <c r="D796" s="802"/>
      <c r="E796" s="647">
        <f>E419</f>
        <v>400000</v>
      </c>
      <c r="F796" s="647">
        <f>F419</f>
        <v>400000</v>
      </c>
      <c r="G796" s="647">
        <f>G419</f>
        <v>0</v>
      </c>
      <c r="H796" s="647">
        <f>H419</f>
        <v>0</v>
      </c>
      <c r="I796" s="647">
        <f>I419</f>
        <v>0</v>
      </c>
    </row>
    <row r="797" spans="1:9" s="327" customFormat="1" ht="18" customHeight="1">
      <c r="A797" s="417"/>
      <c r="B797" s="417"/>
      <c r="C797" s="794" t="s">
        <v>555</v>
      </c>
      <c r="D797" s="794"/>
      <c r="E797" s="647">
        <f>E216</f>
        <v>2370777</v>
      </c>
      <c r="F797" s="647">
        <f>F216</f>
        <v>2370777</v>
      </c>
      <c r="G797" s="647">
        <f>G216</f>
        <v>0</v>
      </c>
      <c r="H797" s="647">
        <f>H216</f>
        <v>0</v>
      </c>
      <c r="I797" s="647">
        <f>I216</f>
        <v>0</v>
      </c>
    </row>
    <row r="798" spans="1:9" s="327" customFormat="1" ht="18" customHeight="1">
      <c r="A798" s="649"/>
      <c r="B798" s="650"/>
      <c r="C798" s="803" t="s">
        <v>130</v>
      </c>
      <c r="D798" s="804"/>
      <c r="E798" s="651">
        <f>SUM(E716:E797)</f>
        <v>118740316</v>
      </c>
      <c r="F798" s="651">
        <f>SUM(F716:F797)</f>
        <v>106054701</v>
      </c>
      <c r="G798" s="651">
        <f>SUM(G716:G797)</f>
        <v>10274800</v>
      </c>
      <c r="H798" s="651">
        <f>SUM(H716:H797)</f>
        <v>3000</v>
      </c>
      <c r="I798" s="651">
        <f>SUM(I716:I797)</f>
        <v>2407815</v>
      </c>
    </row>
    <row r="799" spans="1:9" ht="16.5" customHeight="1">
      <c r="A799"/>
      <c r="B799"/>
      <c r="C799" s="120"/>
      <c r="D799" s="40"/>
      <c r="E799" s="41"/>
      <c r="F799" s="41"/>
      <c r="G799" s="41"/>
      <c r="H799"/>
      <c r="I799"/>
    </row>
    <row r="800" spans="1:9" ht="12.75">
      <c r="A800"/>
      <c r="B800"/>
      <c r="H800"/>
      <c r="I800"/>
    </row>
    <row r="801" spans="1:9" ht="12.75">
      <c r="A801"/>
      <c r="B801"/>
      <c r="D801" s="28" t="s">
        <v>760</v>
      </c>
      <c r="E801" s="765">
        <f>E731+E734+E735+E738+E739+E740+E741+E751</f>
        <v>48880863</v>
      </c>
      <c r="H801"/>
      <c r="I801"/>
    </row>
    <row r="802" spans="1:9" ht="12.75">
      <c r="A802"/>
      <c r="B802"/>
      <c r="D802" s="28" t="s">
        <v>761</v>
      </c>
      <c r="E802" s="765">
        <f>E742+E745</f>
        <v>7658048</v>
      </c>
      <c r="H802"/>
      <c r="I802"/>
    </row>
    <row r="803" spans="1:9" ht="12.75">
      <c r="A803"/>
      <c r="B803"/>
      <c r="D803" s="28" t="s">
        <v>762</v>
      </c>
      <c r="E803" s="765">
        <f>SUM(E801:E802)</f>
        <v>56538911</v>
      </c>
      <c r="H803"/>
      <c r="I803"/>
    </row>
    <row r="804" spans="1:9" ht="12.75">
      <c r="A804"/>
      <c r="B804"/>
      <c r="H804"/>
      <c r="I804"/>
    </row>
    <row r="805" spans="1:9" ht="12.75">
      <c r="A805"/>
      <c r="B805"/>
      <c r="H805"/>
      <c r="I805"/>
    </row>
    <row r="806" spans="1:9" ht="12.75">
      <c r="A806"/>
      <c r="B806"/>
      <c r="D806" s="28" t="s">
        <v>760</v>
      </c>
      <c r="E806" s="765">
        <f>E732+E733+E736+E737+E752+E753</f>
        <v>263449</v>
      </c>
      <c r="H806"/>
      <c r="I806"/>
    </row>
    <row r="807" spans="1:9" ht="12.75">
      <c r="A807"/>
      <c r="B807"/>
      <c r="D807" s="28" t="s">
        <v>761</v>
      </c>
      <c r="E807" s="765">
        <f>E743+E744+E746+E747</f>
        <v>44935</v>
      </c>
      <c r="H807"/>
      <c r="I807"/>
    </row>
    <row r="808" spans="1:9" ht="12.75">
      <c r="A808"/>
      <c r="B808"/>
      <c r="D808" s="28" t="s">
        <v>762</v>
      </c>
      <c r="E808" s="765">
        <f>SUM(E806:E807)</f>
        <v>308384</v>
      </c>
      <c r="H808"/>
      <c r="I808"/>
    </row>
    <row r="809" spans="1:9" ht="12.75">
      <c r="A809"/>
      <c r="B809"/>
      <c r="H809"/>
      <c r="I809"/>
    </row>
    <row r="810" spans="1:9" ht="12.75">
      <c r="A810"/>
      <c r="B810"/>
      <c r="H810"/>
      <c r="I810"/>
    </row>
    <row r="811" spans="1:9" ht="12.75">
      <c r="A811"/>
      <c r="B811"/>
      <c r="H811"/>
      <c r="I811"/>
    </row>
    <row r="812" spans="1:9" ht="12.75">
      <c r="A812"/>
      <c r="B812"/>
      <c r="H812"/>
      <c r="I812"/>
    </row>
    <row r="813" spans="1:9" ht="12.75">
      <c r="A813"/>
      <c r="B813"/>
      <c r="H813"/>
      <c r="I813"/>
    </row>
    <row r="814" spans="1:9" ht="12.75">
      <c r="A814"/>
      <c r="B814"/>
      <c r="H814"/>
      <c r="I814"/>
    </row>
    <row r="815" spans="1:9" ht="12.75">
      <c r="A815"/>
      <c r="B815"/>
      <c r="H815"/>
      <c r="I815"/>
    </row>
    <row r="816" spans="1:9" ht="12.75">
      <c r="A816"/>
      <c r="B816"/>
      <c r="H816"/>
      <c r="I816"/>
    </row>
    <row r="817" spans="1:9" ht="12.75">
      <c r="A817"/>
      <c r="B817"/>
      <c r="H817"/>
      <c r="I817"/>
    </row>
    <row r="818" spans="1:9" ht="12.75">
      <c r="A818"/>
      <c r="B818"/>
      <c r="H818"/>
      <c r="I818"/>
    </row>
    <row r="819" spans="1:9" ht="12.75">
      <c r="A819"/>
      <c r="B819"/>
      <c r="H819"/>
      <c r="I819"/>
    </row>
    <row r="820" spans="1:9" ht="12.75">
      <c r="A820"/>
      <c r="B820"/>
      <c r="H820"/>
      <c r="I820"/>
    </row>
    <row r="821" spans="1:9" ht="12.75">
      <c r="A821"/>
      <c r="B821"/>
      <c r="H821"/>
      <c r="I821"/>
    </row>
    <row r="822" spans="1:9" ht="12.75">
      <c r="A822"/>
      <c r="B822"/>
      <c r="H822"/>
      <c r="I822"/>
    </row>
    <row r="823" spans="1:9" ht="12.75">
      <c r="A823"/>
      <c r="B823"/>
      <c r="H823"/>
      <c r="I823"/>
    </row>
    <row r="824" spans="1:9" ht="12.75">
      <c r="A824"/>
      <c r="B824"/>
      <c r="H824"/>
      <c r="I824"/>
    </row>
    <row r="825" spans="1:9" ht="12.75">
      <c r="A825"/>
      <c r="B825"/>
      <c r="H825"/>
      <c r="I825"/>
    </row>
    <row r="826" spans="1:9" ht="12.75">
      <c r="A826"/>
      <c r="B826"/>
      <c r="H826"/>
      <c r="I826"/>
    </row>
    <row r="827" spans="1:9" ht="12.75">
      <c r="A827"/>
      <c r="B827"/>
      <c r="H827"/>
      <c r="I827"/>
    </row>
    <row r="828" spans="1:9" ht="12.75">
      <c r="A828"/>
      <c r="B828"/>
      <c r="H828"/>
      <c r="I828"/>
    </row>
    <row r="829" spans="1:9" ht="12.75">
      <c r="A829"/>
      <c r="B829"/>
      <c r="H829"/>
      <c r="I829"/>
    </row>
    <row r="830" spans="1:9" ht="12.75">
      <c r="A830"/>
      <c r="B830"/>
      <c r="H830"/>
      <c r="I830"/>
    </row>
    <row r="831" spans="1:9" ht="12.75">
      <c r="A831"/>
      <c r="B831"/>
      <c r="H831"/>
      <c r="I831"/>
    </row>
    <row r="832" spans="1:9" ht="12.75">
      <c r="A832"/>
      <c r="B832"/>
      <c r="H832"/>
      <c r="I832"/>
    </row>
    <row r="833" spans="1:9" ht="12.75">
      <c r="A833"/>
      <c r="B833"/>
      <c r="H833"/>
      <c r="I833"/>
    </row>
    <row r="834" spans="1:9" ht="12.75">
      <c r="A834"/>
      <c r="B834"/>
      <c r="H834"/>
      <c r="I834"/>
    </row>
    <row r="835" spans="1:9" ht="12.75">
      <c r="A835"/>
      <c r="B835"/>
      <c r="H835"/>
      <c r="I835"/>
    </row>
    <row r="836" spans="1:9" ht="12.75">
      <c r="A836"/>
      <c r="B836"/>
      <c r="H836"/>
      <c r="I836"/>
    </row>
    <row r="837" spans="1:9" ht="12.75">
      <c r="A837"/>
      <c r="B837"/>
      <c r="H837"/>
      <c r="I837"/>
    </row>
    <row r="838" spans="1:9" ht="12.75">
      <c r="A838"/>
      <c r="B838"/>
      <c r="H838"/>
      <c r="I838"/>
    </row>
    <row r="839" spans="1:9" ht="12.75">
      <c r="A839"/>
      <c r="B839"/>
      <c r="H839"/>
      <c r="I839"/>
    </row>
    <row r="840" spans="1:9" ht="12.75">
      <c r="A840"/>
      <c r="B840"/>
      <c r="H840"/>
      <c r="I840"/>
    </row>
    <row r="841" spans="1:9" ht="12.75">
      <c r="A841"/>
      <c r="B841"/>
      <c r="H841"/>
      <c r="I841"/>
    </row>
    <row r="842" spans="1:9" ht="12.75">
      <c r="A842"/>
      <c r="B842"/>
      <c r="H842"/>
      <c r="I842"/>
    </row>
    <row r="843" spans="1:9" ht="12.75">
      <c r="A843"/>
      <c r="B843"/>
      <c r="H843"/>
      <c r="I843"/>
    </row>
    <row r="844" spans="1:9" ht="12.75">
      <c r="A844"/>
      <c r="B844"/>
      <c r="H844"/>
      <c r="I844"/>
    </row>
    <row r="845" spans="1:9" ht="12.75">
      <c r="A845"/>
      <c r="B845"/>
      <c r="H845"/>
      <c r="I845"/>
    </row>
    <row r="846" spans="1:9" ht="12.75">
      <c r="A846"/>
      <c r="B846"/>
      <c r="H846"/>
      <c r="I846"/>
    </row>
    <row r="847" spans="1:9" ht="12.75">
      <c r="A847"/>
      <c r="B847"/>
      <c r="H847"/>
      <c r="I847"/>
    </row>
    <row r="848" spans="1:9" ht="12.75">
      <c r="A848"/>
      <c r="B848"/>
      <c r="H848"/>
      <c r="I848"/>
    </row>
    <row r="849" spans="1:9" ht="12.75">
      <c r="A849"/>
      <c r="B849"/>
      <c r="H849"/>
      <c r="I849"/>
    </row>
    <row r="850" spans="1:9" ht="12.75">
      <c r="A850"/>
      <c r="B850"/>
      <c r="H850"/>
      <c r="I850"/>
    </row>
    <row r="851" spans="1:9" ht="12.75">
      <c r="A851"/>
      <c r="B851"/>
      <c r="H851"/>
      <c r="I851"/>
    </row>
    <row r="852" spans="1:9" ht="12.75">
      <c r="A852"/>
      <c r="B852"/>
      <c r="H852"/>
      <c r="I852"/>
    </row>
    <row r="853" spans="1:9" ht="12.75">
      <c r="A853"/>
      <c r="B853"/>
      <c r="H853"/>
      <c r="I853"/>
    </row>
    <row r="854" spans="1:9" ht="12.75">
      <c r="A854"/>
      <c r="B854"/>
      <c r="H854"/>
      <c r="I854"/>
    </row>
    <row r="855" spans="1:9" ht="12.75">
      <c r="A855"/>
      <c r="B855"/>
      <c r="H855"/>
      <c r="I855"/>
    </row>
    <row r="856" spans="1:9" ht="12.75">
      <c r="A856"/>
      <c r="B856"/>
      <c r="H856"/>
      <c r="I856"/>
    </row>
    <row r="857" spans="1:9" ht="12.75">
      <c r="A857"/>
      <c r="B857"/>
      <c r="H857"/>
      <c r="I857"/>
    </row>
    <row r="858" spans="1:9" ht="12.75">
      <c r="A858"/>
      <c r="B858"/>
      <c r="H858"/>
      <c r="I858"/>
    </row>
    <row r="859" spans="1:9" ht="12.75">
      <c r="A859"/>
      <c r="B859"/>
      <c r="H859"/>
      <c r="I859"/>
    </row>
    <row r="860" spans="1:9" ht="12.75">
      <c r="A860"/>
      <c r="B860"/>
      <c r="H860"/>
      <c r="I860"/>
    </row>
    <row r="861" spans="1:9" ht="12.75">
      <c r="A861"/>
      <c r="B861"/>
      <c r="H861"/>
      <c r="I861"/>
    </row>
    <row r="862" spans="1:9" ht="12.75">
      <c r="A862"/>
      <c r="B862"/>
      <c r="H862"/>
      <c r="I862"/>
    </row>
    <row r="863" spans="1:9" ht="12.75">
      <c r="A863"/>
      <c r="B863"/>
      <c r="H863"/>
      <c r="I863"/>
    </row>
    <row r="864" spans="1:9" ht="12.75">
      <c r="A864"/>
      <c r="B864"/>
      <c r="H864"/>
      <c r="I864"/>
    </row>
    <row r="865" spans="1:9" ht="12.75">
      <c r="A865"/>
      <c r="B865"/>
      <c r="H865"/>
      <c r="I865"/>
    </row>
    <row r="866" spans="1:9" ht="12.75">
      <c r="A866"/>
      <c r="B866"/>
      <c r="H866"/>
      <c r="I866"/>
    </row>
    <row r="867" spans="1:9" ht="12.75">
      <c r="A867"/>
      <c r="B867"/>
      <c r="H867"/>
      <c r="I867"/>
    </row>
    <row r="868" spans="1:9" ht="12.75">
      <c r="A868"/>
      <c r="B868"/>
      <c r="H868"/>
      <c r="I868"/>
    </row>
    <row r="869" spans="1:9" ht="12.75">
      <c r="A869"/>
      <c r="B869"/>
      <c r="H869"/>
      <c r="I869"/>
    </row>
    <row r="870" spans="1:9" ht="12.75">
      <c r="A870"/>
      <c r="B870"/>
      <c r="H870"/>
      <c r="I870"/>
    </row>
    <row r="871" spans="1:9" ht="12.75">
      <c r="A871"/>
      <c r="B871"/>
      <c r="H871"/>
      <c r="I871"/>
    </row>
    <row r="872" spans="1:9" ht="12.75">
      <c r="A872"/>
      <c r="B872"/>
      <c r="H872"/>
      <c r="I872"/>
    </row>
    <row r="873" spans="1:9" ht="12.75">
      <c r="A873"/>
      <c r="B873"/>
      <c r="H873"/>
      <c r="I873"/>
    </row>
    <row r="874" spans="1:9" ht="12.75">
      <c r="A874"/>
      <c r="B874"/>
      <c r="H874"/>
      <c r="I874"/>
    </row>
    <row r="875" spans="1:9" ht="12.75">
      <c r="A875"/>
      <c r="B875"/>
      <c r="H875"/>
      <c r="I875"/>
    </row>
    <row r="876" spans="1:9" ht="12.75">
      <c r="A876"/>
      <c r="B876"/>
      <c r="H876"/>
      <c r="I876"/>
    </row>
    <row r="877" spans="1:9" ht="12.75">
      <c r="A877"/>
      <c r="B877"/>
      <c r="H877"/>
      <c r="I877"/>
    </row>
    <row r="878" spans="1:9" ht="12.75">
      <c r="A878"/>
      <c r="B878"/>
      <c r="H878"/>
      <c r="I878"/>
    </row>
    <row r="879" spans="1:9" ht="12.75">
      <c r="A879"/>
      <c r="B879"/>
      <c r="H879"/>
      <c r="I879"/>
    </row>
    <row r="880" spans="1:9" ht="12.75">
      <c r="A880"/>
      <c r="B880"/>
      <c r="H880"/>
      <c r="I880"/>
    </row>
    <row r="881" spans="1:9" ht="12.75">
      <c r="A881"/>
      <c r="B881"/>
      <c r="H881"/>
      <c r="I881"/>
    </row>
    <row r="882" spans="1:9" ht="12.75">
      <c r="A882"/>
      <c r="B882"/>
      <c r="H882"/>
      <c r="I882"/>
    </row>
    <row r="883" spans="1:9" ht="12.75">
      <c r="A883"/>
      <c r="B883"/>
      <c r="H883"/>
      <c r="I883"/>
    </row>
    <row r="884" spans="1:9" ht="12.75">
      <c r="A884"/>
      <c r="B884"/>
      <c r="C884" s="120"/>
      <c r="D884" s="40"/>
      <c r="E884" s="41"/>
      <c r="F884" s="41"/>
      <c r="G884" s="41"/>
      <c r="H884"/>
      <c r="I884"/>
    </row>
    <row r="885" spans="1:9" ht="12.75">
      <c r="A885"/>
      <c r="B885"/>
      <c r="C885" s="120"/>
      <c r="D885" s="40"/>
      <c r="E885" s="41"/>
      <c r="F885" s="41"/>
      <c r="G885" s="41"/>
      <c r="H885"/>
      <c r="I885"/>
    </row>
    <row r="886" spans="1:9" ht="12.75">
      <c r="A886"/>
      <c r="B886"/>
      <c r="C886" s="120"/>
      <c r="D886" s="40"/>
      <c r="E886" s="41"/>
      <c r="F886" s="41"/>
      <c r="G886" s="41"/>
      <c r="H886"/>
      <c r="I886"/>
    </row>
    <row r="887" spans="1:9" ht="12.75">
      <c r="A887"/>
      <c r="B887"/>
      <c r="C887" s="120"/>
      <c r="D887" s="40"/>
      <c r="E887" s="41"/>
      <c r="F887" s="41"/>
      <c r="G887" s="41"/>
      <c r="H887"/>
      <c r="I887"/>
    </row>
    <row r="888" spans="1:9" ht="12.75">
      <c r="A888"/>
      <c r="B888"/>
      <c r="C888" s="120"/>
      <c r="D888" s="40"/>
      <c r="E888" s="41"/>
      <c r="F888" s="41"/>
      <c r="G888" s="41"/>
      <c r="H888"/>
      <c r="I888"/>
    </row>
    <row r="889" spans="1:9" ht="12.75">
      <c r="A889"/>
      <c r="B889"/>
      <c r="C889" s="120"/>
      <c r="D889" s="40"/>
      <c r="E889" s="41"/>
      <c r="F889" s="41"/>
      <c r="G889" s="41"/>
      <c r="H889"/>
      <c r="I889"/>
    </row>
    <row r="890" spans="1:9" ht="12.75">
      <c r="A890"/>
      <c r="B890"/>
      <c r="C890" s="120"/>
      <c r="D890" s="40"/>
      <c r="E890" s="41"/>
      <c r="F890" s="41"/>
      <c r="G890" s="41"/>
      <c r="H890"/>
      <c r="I890"/>
    </row>
    <row r="891" spans="1:9" ht="12.75">
      <c r="A891"/>
      <c r="B891"/>
      <c r="C891" s="120"/>
      <c r="D891" s="40"/>
      <c r="E891" s="41"/>
      <c r="F891" s="41"/>
      <c r="G891" s="41"/>
      <c r="H891"/>
      <c r="I891"/>
    </row>
    <row r="892" spans="1:9" ht="12.75">
      <c r="A892"/>
      <c r="B892"/>
      <c r="C892" s="120"/>
      <c r="D892" s="40"/>
      <c r="E892" s="41"/>
      <c r="F892" s="41"/>
      <c r="G892" s="41"/>
      <c r="H892"/>
      <c r="I892"/>
    </row>
    <row r="893" spans="1:9" ht="12.75">
      <c r="A893"/>
      <c r="B893"/>
      <c r="C893" s="120"/>
      <c r="D893" s="40"/>
      <c r="E893" s="41"/>
      <c r="F893" s="41"/>
      <c r="G893" s="41"/>
      <c r="H893"/>
      <c r="I893"/>
    </row>
    <row r="894" spans="1:9" ht="12.75">
      <c r="A894"/>
      <c r="B894"/>
      <c r="C894" s="120"/>
      <c r="D894" s="40"/>
      <c r="E894" s="41"/>
      <c r="F894" s="41"/>
      <c r="G894" s="41"/>
      <c r="H894"/>
      <c r="I894"/>
    </row>
    <row r="895" spans="1:9" ht="12.75">
      <c r="A895"/>
      <c r="B895"/>
      <c r="C895" s="120"/>
      <c r="D895" s="40"/>
      <c r="E895" s="41"/>
      <c r="F895" s="41"/>
      <c r="G895" s="41"/>
      <c r="H895"/>
      <c r="I895"/>
    </row>
    <row r="896" spans="1:9" ht="12.75">
      <c r="A896"/>
      <c r="B896"/>
      <c r="C896" s="120"/>
      <c r="D896" s="40"/>
      <c r="E896" s="41"/>
      <c r="F896" s="41"/>
      <c r="G896" s="41"/>
      <c r="H896"/>
      <c r="I896"/>
    </row>
    <row r="897" spans="1:9" ht="12.75">
      <c r="A897"/>
      <c r="B897"/>
      <c r="C897" s="120"/>
      <c r="D897" s="40"/>
      <c r="E897" s="41"/>
      <c r="F897" s="41"/>
      <c r="G897" s="41"/>
      <c r="H897"/>
      <c r="I897"/>
    </row>
    <row r="898" spans="1:9" ht="12.75">
      <c r="A898"/>
      <c r="B898"/>
      <c r="C898" s="120"/>
      <c r="D898" s="40"/>
      <c r="E898" s="41"/>
      <c r="F898" s="41"/>
      <c r="G898" s="41"/>
      <c r="H898"/>
      <c r="I898"/>
    </row>
    <row r="899" spans="1:9" ht="12.75">
      <c r="A899"/>
      <c r="B899"/>
      <c r="C899" s="120"/>
      <c r="D899" s="40"/>
      <c r="E899" s="41"/>
      <c r="F899" s="41"/>
      <c r="G899" s="41"/>
      <c r="H899"/>
      <c r="I899"/>
    </row>
    <row r="900" spans="1:9" ht="12.75">
      <c r="A900"/>
      <c r="B900"/>
      <c r="C900" s="120"/>
      <c r="D900" s="40"/>
      <c r="E900" s="41"/>
      <c r="F900" s="41"/>
      <c r="G900" s="41"/>
      <c r="H900"/>
      <c r="I900"/>
    </row>
    <row r="901" spans="1:9" ht="12.75">
      <c r="A901"/>
      <c r="B901"/>
      <c r="C901" s="120"/>
      <c r="D901" s="40"/>
      <c r="E901" s="41"/>
      <c r="F901" s="41"/>
      <c r="G901" s="41"/>
      <c r="H901"/>
      <c r="I901"/>
    </row>
    <row r="902" spans="1:9" ht="12.75">
      <c r="A902"/>
      <c r="B902"/>
      <c r="C902" s="120"/>
      <c r="D902" s="40"/>
      <c r="E902" s="41"/>
      <c r="F902" s="41"/>
      <c r="G902" s="41"/>
      <c r="H902"/>
      <c r="I902"/>
    </row>
    <row r="903" spans="1:9" ht="12.75">
      <c r="A903"/>
      <c r="B903"/>
      <c r="C903" s="120"/>
      <c r="D903" s="40"/>
      <c r="E903" s="41"/>
      <c r="F903" s="41"/>
      <c r="G903" s="41"/>
      <c r="H903"/>
      <c r="I903"/>
    </row>
    <row r="904" spans="1:9" ht="12.75">
      <c r="A904"/>
      <c r="B904"/>
      <c r="C904" s="120"/>
      <c r="D904" s="40"/>
      <c r="E904" s="41"/>
      <c r="F904" s="41"/>
      <c r="G904" s="41"/>
      <c r="H904"/>
      <c r="I904"/>
    </row>
    <row r="905" spans="1:9" ht="12.75">
      <c r="A905"/>
      <c r="B905"/>
      <c r="C905" s="120"/>
      <c r="D905" s="40"/>
      <c r="E905" s="41"/>
      <c r="F905" s="41"/>
      <c r="G905" s="41"/>
      <c r="H905"/>
      <c r="I905"/>
    </row>
    <row r="906" spans="1:9" ht="12.75">
      <c r="A906"/>
      <c r="B906"/>
      <c r="C906" s="120"/>
      <c r="D906" s="40"/>
      <c r="E906" s="41"/>
      <c r="F906" s="41"/>
      <c r="G906" s="41"/>
      <c r="H906"/>
      <c r="I906"/>
    </row>
    <row r="907" spans="1:9" ht="12.75">
      <c r="A907"/>
      <c r="B907"/>
      <c r="C907" s="120"/>
      <c r="D907" s="40"/>
      <c r="E907" s="41"/>
      <c r="F907" s="41"/>
      <c r="G907" s="41"/>
      <c r="H907"/>
      <c r="I907"/>
    </row>
    <row r="908" spans="1:9" ht="12.75">
      <c r="A908"/>
      <c r="B908"/>
      <c r="C908" s="120"/>
      <c r="D908" s="40"/>
      <c r="E908" s="41"/>
      <c r="F908" s="41"/>
      <c r="G908" s="41"/>
      <c r="H908"/>
      <c r="I908"/>
    </row>
    <row r="909" spans="1:9" ht="12.75">
      <c r="A909"/>
      <c r="B909"/>
      <c r="C909" s="120"/>
      <c r="D909" s="40"/>
      <c r="E909" s="41"/>
      <c r="F909" s="41"/>
      <c r="G909" s="41"/>
      <c r="H909"/>
      <c r="I909"/>
    </row>
    <row r="910" spans="1:9" ht="12.75">
      <c r="A910"/>
      <c r="B910"/>
      <c r="C910" s="120"/>
      <c r="D910" s="40"/>
      <c r="E910" s="41"/>
      <c r="F910" s="41"/>
      <c r="G910" s="41"/>
      <c r="H910"/>
      <c r="I910"/>
    </row>
    <row r="911" spans="1:9" ht="12.75">
      <c r="A911"/>
      <c r="B911"/>
      <c r="C911" s="120"/>
      <c r="D911" s="40"/>
      <c r="E911" s="41"/>
      <c r="F911" s="41"/>
      <c r="G911" s="41"/>
      <c r="H911"/>
      <c r="I911"/>
    </row>
    <row r="912" spans="1:9" ht="12.75">
      <c r="A912"/>
      <c r="B912"/>
      <c r="C912" s="120"/>
      <c r="D912" s="40"/>
      <c r="E912" s="41"/>
      <c r="F912" s="41"/>
      <c r="G912" s="41"/>
      <c r="H912"/>
      <c r="I912"/>
    </row>
    <row r="913" spans="1:9" ht="12.75">
      <c r="A913"/>
      <c r="B913"/>
      <c r="C913" s="120"/>
      <c r="D913" s="40"/>
      <c r="E913" s="41"/>
      <c r="F913" s="41"/>
      <c r="G913" s="41"/>
      <c r="H913"/>
      <c r="I913"/>
    </row>
    <row r="914" spans="1:9" ht="12.75">
      <c r="A914"/>
      <c r="B914"/>
      <c r="C914" s="120"/>
      <c r="D914" s="40"/>
      <c r="E914" s="41"/>
      <c r="F914" s="41"/>
      <c r="G914" s="41"/>
      <c r="H914"/>
      <c r="I914"/>
    </row>
    <row r="915" spans="1:9" ht="12.75">
      <c r="A915"/>
      <c r="B915"/>
      <c r="C915" s="120"/>
      <c r="D915" s="40"/>
      <c r="E915" s="41"/>
      <c r="F915" s="41"/>
      <c r="G915" s="41"/>
      <c r="H915"/>
      <c r="I915"/>
    </row>
    <row r="916" spans="1:9" ht="12.75">
      <c r="A916"/>
      <c r="B916"/>
      <c r="C916" s="120"/>
      <c r="D916" s="40"/>
      <c r="E916" s="41"/>
      <c r="F916" s="41"/>
      <c r="G916" s="41"/>
      <c r="H916"/>
      <c r="I916"/>
    </row>
    <row r="917" spans="1:9" ht="12.75">
      <c r="A917"/>
      <c r="B917"/>
      <c r="C917" s="120"/>
      <c r="D917" s="40"/>
      <c r="E917" s="41"/>
      <c r="F917" s="41"/>
      <c r="G917" s="41"/>
      <c r="H917"/>
      <c r="I917"/>
    </row>
    <row r="918" spans="1:9" ht="12.75">
      <c r="A918"/>
      <c r="B918"/>
      <c r="C918" s="120"/>
      <c r="D918" s="40"/>
      <c r="E918" s="41"/>
      <c r="F918" s="41"/>
      <c r="G918" s="41"/>
      <c r="H918"/>
      <c r="I918"/>
    </row>
    <row r="919" spans="1:9" ht="12.75">
      <c r="A919"/>
      <c r="B919"/>
      <c r="C919" s="120"/>
      <c r="D919" s="40"/>
      <c r="E919" s="41"/>
      <c r="F919" s="41"/>
      <c r="G919" s="41"/>
      <c r="H919"/>
      <c r="I919"/>
    </row>
    <row r="920" spans="1:9" ht="12.75">
      <c r="A920"/>
      <c r="B920"/>
      <c r="C920" s="120"/>
      <c r="D920" s="40"/>
      <c r="E920" s="41"/>
      <c r="F920" s="41"/>
      <c r="G920" s="41"/>
      <c r="H920"/>
      <c r="I920"/>
    </row>
    <row r="921" spans="1:9" ht="12.75">
      <c r="A921"/>
      <c r="B921"/>
      <c r="C921" s="120"/>
      <c r="D921" s="40"/>
      <c r="E921" s="41"/>
      <c r="F921" s="41"/>
      <c r="G921" s="41"/>
      <c r="H921"/>
      <c r="I921"/>
    </row>
    <row r="922" spans="1:9" ht="12.75">
      <c r="A922"/>
      <c r="B922"/>
      <c r="C922" s="120"/>
      <c r="D922" s="40"/>
      <c r="E922" s="41"/>
      <c r="F922" s="41"/>
      <c r="G922" s="41"/>
      <c r="H922"/>
      <c r="I922"/>
    </row>
    <row r="923" spans="1:9" ht="12.75">
      <c r="A923"/>
      <c r="B923"/>
      <c r="C923" s="120"/>
      <c r="D923" s="40"/>
      <c r="E923" s="41"/>
      <c r="F923" s="41"/>
      <c r="G923" s="41"/>
      <c r="H923"/>
      <c r="I923"/>
    </row>
    <row r="924" spans="1:9" ht="12.75">
      <c r="A924"/>
      <c r="B924"/>
      <c r="C924" s="120"/>
      <c r="D924" s="40"/>
      <c r="E924" s="41"/>
      <c r="F924" s="41"/>
      <c r="G924" s="41"/>
      <c r="H924"/>
      <c r="I924"/>
    </row>
    <row r="925" spans="1:9" ht="12.75">
      <c r="A925"/>
      <c r="B925"/>
      <c r="C925" s="120"/>
      <c r="D925" s="40"/>
      <c r="E925" s="41"/>
      <c r="F925" s="41"/>
      <c r="G925" s="41"/>
      <c r="H925"/>
      <c r="I925"/>
    </row>
    <row r="926" spans="1:9" ht="12.75">
      <c r="A926"/>
      <c r="B926"/>
      <c r="C926" s="120"/>
      <c r="D926" s="40"/>
      <c r="E926" s="41"/>
      <c r="F926" s="41"/>
      <c r="G926" s="41"/>
      <c r="H926"/>
      <c r="I926"/>
    </row>
    <row r="927" spans="1:9" ht="12.75">
      <c r="A927"/>
      <c r="B927"/>
      <c r="C927" s="120"/>
      <c r="D927" s="40"/>
      <c r="E927" s="41"/>
      <c r="F927" s="41"/>
      <c r="G927" s="41"/>
      <c r="H927"/>
      <c r="I927"/>
    </row>
    <row r="928" spans="1:9" ht="12.75">
      <c r="A928"/>
      <c r="B928"/>
      <c r="C928" s="120"/>
      <c r="D928" s="40"/>
      <c r="E928" s="41"/>
      <c r="F928" s="41"/>
      <c r="G928" s="41"/>
      <c r="H928"/>
      <c r="I928"/>
    </row>
    <row r="929" spans="1:9" ht="12.75">
      <c r="A929"/>
      <c r="B929"/>
      <c r="C929" s="120"/>
      <c r="D929" s="40"/>
      <c r="E929" s="41"/>
      <c r="F929" s="41"/>
      <c r="G929" s="41"/>
      <c r="H929"/>
      <c r="I929"/>
    </row>
    <row r="930" spans="1:9" ht="12.75">
      <c r="A930"/>
      <c r="B930"/>
      <c r="C930" s="120"/>
      <c r="D930" s="40"/>
      <c r="E930" s="41"/>
      <c r="F930" s="41"/>
      <c r="G930" s="41"/>
      <c r="H930"/>
      <c r="I930"/>
    </row>
    <row r="931" spans="1:9" ht="12.75">
      <c r="A931"/>
      <c r="B931"/>
      <c r="C931" s="120"/>
      <c r="D931" s="40"/>
      <c r="E931" s="41"/>
      <c r="F931" s="41"/>
      <c r="G931" s="41"/>
      <c r="H931"/>
      <c r="I931"/>
    </row>
    <row r="932" spans="1:9" ht="12.75">
      <c r="A932"/>
      <c r="B932"/>
      <c r="C932" s="120"/>
      <c r="D932" s="40"/>
      <c r="E932" s="41"/>
      <c r="F932" s="41"/>
      <c r="G932" s="41"/>
      <c r="H932"/>
      <c r="I932"/>
    </row>
    <row r="933" spans="1:9" ht="12.75">
      <c r="A933"/>
      <c r="B933"/>
      <c r="C933" s="120"/>
      <c r="D933" s="40"/>
      <c r="E933" s="41"/>
      <c r="F933" s="41"/>
      <c r="G933" s="41"/>
      <c r="H933"/>
      <c r="I933"/>
    </row>
    <row r="934" spans="1:9" ht="12.75">
      <c r="A934"/>
      <c r="B934"/>
      <c r="C934" s="120"/>
      <c r="D934" s="40"/>
      <c r="E934" s="41"/>
      <c r="F934" s="41"/>
      <c r="G934" s="41"/>
      <c r="H934"/>
      <c r="I934"/>
    </row>
    <row r="935" spans="1:9" ht="12.75">
      <c r="A935"/>
      <c r="B935"/>
      <c r="C935" s="120"/>
      <c r="D935" s="40"/>
      <c r="E935" s="41"/>
      <c r="F935" s="41"/>
      <c r="G935" s="41"/>
      <c r="H935"/>
      <c r="I935"/>
    </row>
    <row r="936" spans="1:9" ht="12.75">
      <c r="A936"/>
      <c r="B936"/>
      <c r="C936" s="120"/>
      <c r="D936" s="40"/>
      <c r="E936" s="41"/>
      <c r="F936" s="41"/>
      <c r="G936" s="41"/>
      <c r="H936"/>
      <c r="I936"/>
    </row>
    <row r="937" spans="1:9" ht="12.75">
      <c r="A937"/>
      <c r="B937"/>
      <c r="C937" s="120"/>
      <c r="D937" s="40"/>
      <c r="E937" s="41"/>
      <c r="F937" s="41"/>
      <c r="G937" s="41"/>
      <c r="H937"/>
      <c r="I937"/>
    </row>
    <row r="938" spans="1:9" ht="12.75">
      <c r="A938"/>
      <c r="B938"/>
      <c r="C938" s="120"/>
      <c r="D938" s="40"/>
      <c r="E938" s="41"/>
      <c r="F938" s="41"/>
      <c r="G938" s="41"/>
      <c r="H938"/>
      <c r="I938"/>
    </row>
    <row r="939" spans="1:9" ht="12.75">
      <c r="A939"/>
      <c r="B939"/>
      <c r="C939" s="120"/>
      <c r="D939" s="40"/>
      <c r="E939" s="41"/>
      <c r="F939" s="41"/>
      <c r="G939" s="41"/>
      <c r="H939"/>
      <c r="I939"/>
    </row>
    <row r="940" spans="1:9" ht="12.75">
      <c r="A940"/>
      <c r="B940"/>
      <c r="C940" s="120"/>
      <c r="D940" s="40"/>
      <c r="E940" s="41"/>
      <c r="F940" s="41"/>
      <c r="G940" s="41"/>
      <c r="H940"/>
      <c r="I940"/>
    </row>
    <row r="941" spans="1:9" ht="12.75">
      <c r="A941"/>
      <c r="B941"/>
      <c r="C941" s="120"/>
      <c r="D941" s="40"/>
      <c r="E941" s="41"/>
      <c r="F941" s="41"/>
      <c r="G941" s="41"/>
      <c r="H941"/>
      <c r="I941"/>
    </row>
    <row r="942" spans="1:9" ht="12.75">
      <c r="A942"/>
      <c r="B942"/>
      <c r="C942" s="120"/>
      <c r="D942" s="40"/>
      <c r="E942" s="41"/>
      <c r="F942" s="41"/>
      <c r="G942" s="41"/>
      <c r="H942"/>
      <c r="I942"/>
    </row>
    <row r="943" spans="1:9" ht="12.75">
      <c r="A943"/>
      <c r="B943"/>
      <c r="C943" s="120"/>
      <c r="D943" s="40"/>
      <c r="E943" s="41"/>
      <c r="F943" s="41"/>
      <c r="G943" s="41"/>
      <c r="H943"/>
      <c r="I943"/>
    </row>
    <row r="944" spans="1:9" ht="12.75">
      <c r="A944"/>
      <c r="B944"/>
      <c r="C944" s="120"/>
      <c r="D944" s="40"/>
      <c r="E944" s="41"/>
      <c r="F944" s="41"/>
      <c r="G944" s="41"/>
      <c r="H944"/>
      <c r="I944"/>
    </row>
    <row r="945" spans="1:9" ht="12.75">
      <c r="A945"/>
      <c r="B945"/>
      <c r="C945" s="120"/>
      <c r="D945" s="40"/>
      <c r="E945" s="41"/>
      <c r="F945" s="41"/>
      <c r="G945" s="41"/>
      <c r="H945"/>
      <c r="I945"/>
    </row>
    <row r="946" spans="1:9" ht="12.75">
      <c r="A946"/>
      <c r="B946"/>
      <c r="C946" s="120"/>
      <c r="D946" s="40"/>
      <c r="E946" s="41"/>
      <c r="F946" s="41"/>
      <c r="G946" s="41"/>
      <c r="H946"/>
      <c r="I946"/>
    </row>
    <row r="947" spans="1:9" ht="12.75">
      <c r="A947"/>
      <c r="B947"/>
      <c r="C947" s="120"/>
      <c r="D947" s="40"/>
      <c r="E947" s="41"/>
      <c r="F947" s="41"/>
      <c r="G947" s="41"/>
      <c r="H947"/>
      <c r="I947"/>
    </row>
    <row r="948" spans="1:9" ht="12.75">
      <c r="A948"/>
      <c r="B948"/>
      <c r="C948" s="120"/>
      <c r="D948" s="40"/>
      <c r="E948" s="41"/>
      <c r="F948" s="41"/>
      <c r="G948" s="41"/>
      <c r="H948"/>
      <c r="I948"/>
    </row>
    <row r="949" spans="1:9" ht="12.75">
      <c r="A949"/>
      <c r="B949"/>
      <c r="C949" s="120"/>
      <c r="D949" s="40"/>
      <c r="E949" s="41"/>
      <c r="F949" s="41"/>
      <c r="G949" s="41"/>
      <c r="H949"/>
      <c r="I949"/>
    </row>
    <row r="950" spans="1:9" ht="12.75">
      <c r="A950"/>
      <c r="B950"/>
      <c r="C950" s="120"/>
      <c r="D950" s="40"/>
      <c r="E950" s="41"/>
      <c r="F950" s="41"/>
      <c r="G950" s="41"/>
      <c r="H950"/>
      <c r="I950"/>
    </row>
    <row r="951" spans="1:9" ht="12.75">
      <c r="A951"/>
      <c r="B951"/>
      <c r="C951" s="120"/>
      <c r="D951" s="40"/>
      <c r="E951" s="41"/>
      <c r="F951" s="41"/>
      <c r="G951" s="41"/>
      <c r="H951"/>
      <c r="I951"/>
    </row>
    <row r="952" spans="1:9" ht="12.75">
      <c r="A952"/>
      <c r="B952"/>
      <c r="C952" s="120"/>
      <c r="D952" s="40"/>
      <c r="E952" s="41"/>
      <c r="F952" s="41"/>
      <c r="G952" s="41"/>
      <c r="H952"/>
      <c r="I952"/>
    </row>
    <row r="953" spans="1:9" ht="12.75">
      <c r="A953"/>
      <c r="B953"/>
      <c r="C953" s="120"/>
      <c r="D953" s="40"/>
      <c r="E953" s="41"/>
      <c r="F953" s="41"/>
      <c r="G953" s="41"/>
      <c r="H953"/>
      <c r="I953"/>
    </row>
    <row r="954" spans="1:9" ht="12.75">
      <c r="A954"/>
      <c r="B954"/>
      <c r="C954" s="120"/>
      <c r="D954" s="40"/>
      <c r="E954" s="41"/>
      <c r="F954" s="41"/>
      <c r="G954" s="41"/>
      <c r="H954"/>
      <c r="I954"/>
    </row>
    <row r="955" spans="1:9" ht="12.75">
      <c r="A955"/>
      <c r="B955"/>
      <c r="C955" s="120"/>
      <c r="D955" s="40"/>
      <c r="E955" s="41"/>
      <c r="F955" s="41"/>
      <c r="G955" s="41"/>
      <c r="H955"/>
      <c r="I955"/>
    </row>
    <row r="956" spans="1:9" ht="12.75">
      <c r="A956"/>
      <c r="B956"/>
      <c r="C956" s="120"/>
      <c r="D956" s="40"/>
      <c r="E956" s="41"/>
      <c r="F956" s="41"/>
      <c r="G956" s="41"/>
      <c r="H956"/>
      <c r="I956"/>
    </row>
    <row r="957" spans="1:9" ht="12.75">
      <c r="A957"/>
      <c r="B957"/>
      <c r="C957" s="120"/>
      <c r="D957" s="40"/>
      <c r="E957" s="41"/>
      <c r="F957" s="41"/>
      <c r="G957" s="41"/>
      <c r="H957"/>
      <c r="I957"/>
    </row>
    <row r="958" spans="1:9" ht="12.75">
      <c r="A958"/>
      <c r="B958"/>
      <c r="C958" s="120"/>
      <c r="D958" s="40"/>
      <c r="E958" s="41"/>
      <c r="F958" s="41"/>
      <c r="G958" s="41"/>
      <c r="H958"/>
      <c r="I958"/>
    </row>
    <row r="959" spans="1:9" ht="12.75">
      <c r="A959"/>
      <c r="B959"/>
      <c r="C959" s="120"/>
      <c r="D959" s="40"/>
      <c r="E959" s="41"/>
      <c r="F959" s="41"/>
      <c r="G959" s="41"/>
      <c r="H959"/>
      <c r="I959"/>
    </row>
    <row r="960" spans="1:9" ht="12.75">
      <c r="A960"/>
      <c r="B960"/>
      <c r="C960" s="120"/>
      <c r="D960" s="40"/>
      <c r="E960" s="41"/>
      <c r="F960" s="41"/>
      <c r="G960" s="41"/>
      <c r="H960"/>
      <c r="I960"/>
    </row>
    <row r="961" spans="1:9" ht="12.75">
      <c r="A961"/>
      <c r="B961"/>
      <c r="C961" s="120"/>
      <c r="D961" s="40"/>
      <c r="E961" s="41"/>
      <c r="F961" s="41"/>
      <c r="G961" s="41"/>
      <c r="H961"/>
      <c r="I961"/>
    </row>
    <row r="962" spans="1:9" ht="12.75">
      <c r="A962"/>
      <c r="B962"/>
      <c r="C962" s="120"/>
      <c r="D962" s="40"/>
      <c r="E962" s="41"/>
      <c r="F962" s="41"/>
      <c r="G962" s="41"/>
      <c r="H962"/>
      <c r="I962"/>
    </row>
    <row r="963" spans="1:9" ht="12.75">
      <c r="A963"/>
      <c r="B963"/>
      <c r="C963" s="120"/>
      <c r="D963" s="40"/>
      <c r="E963" s="41"/>
      <c r="F963" s="41"/>
      <c r="G963" s="41"/>
      <c r="H963"/>
      <c r="I963"/>
    </row>
    <row r="964" spans="1:9" ht="12.75">
      <c r="A964"/>
      <c r="B964"/>
      <c r="C964" s="120"/>
      <c r="D964" s="40"/>
      <c r="E964" s="41"/>
      <c r="F964" s="41"/>
      <c r="G964" s="41"/>
      <c r="H964"/>
      <c r="I964"/>
    </row>
    <row r="965" spans="1:9" ht="12.75">
      <c r="A965"/>
      <c r="B965"/>
      <c r="C965" s="120"/>
      <c r="D965" s="40"/>
      <c r="E965" s="41"/>
      <c r="F965" s="41"/>
      <c r="G965" s="41"/>
      <c r="H965"/>
      <c r="I965"/>
    </row>
    <row r="966" spans="1:9" ht="12.75">
      <c r="A966"/>
      <c r="B966"/>
      <c r="C966" s="120"/>
      <c r="D966" s="40"/>
      <c r="E966" s="41"/>
      <c r="F966" s="41"/>
      <c r="G966" s="41"/>
      <c r="H966"/>
      <c r="I966"/>
    </row>
    <row r="967" spans="1:9" ht="12.75">
      <c r="A967"/>
      <c r="B967"/>
      <c r="C967" s="120"/>
      <c r="D967" s="40"/>
      <c r="E967" s="41"/>
      <c r="F967" s="41"/>
      <c r="G967" s="41"/>
      <c r="H967"/>
      <c r="I967"/>
    </row>
    <row r="968" spans="1:9" ht="12.75">
      <c r="A968"/>
      <c r="B968"/>
      <c r="C968" s="120"/>
      <c r="D968" s="40"/>
      <c r="E968" s="41"/>
      <c r="F968" s="41"/>
      <c r="G968" s="41"/>
      <c r="H968"/>
      <c r="I968"/>
    </row>
    <row r="969" spans="1:9" ht="12.75">
      <c r="A969"/>
      <c r="B969"/>
      <c r="C969" s="120"/>
      <c r="D969" s="40"/>
      <c r="E969" s="41"/>
      <c r="F969" s="41"/>
      <c r="G969" s="41"/>
      <c r="H969"/>
      <c r="I969"/>
    </row>
    <row r="970" spans="1:9" ht="12.75">
      <c r="A970"/>
      <c r="B970"/>
      <c r="C970" s="120"/>
      <c r="D970" s="40"/>
      <c r="E970" s="41"/>
      <c r="F970" s="41"/>
      <c r="G970" s="41"/>
      <c r="H970"/>
      <c r="I970"/>
    </row>
    <row r="971" spans="1:9" ht="12.75">
      <c r="A971"/>
      <c r="B971"/>
      <c r="C971" s="120"/>
      <c r="D971" s="40"/>
      <c r="E971" s="41"/>
      <c r="F971" s="41"/>
      <c r="G971" s="41"/>
      <c r="H971"/>
      <c r="I971"/>
    </row>
    <row r="972" spans="1:9" ht="12.75">
      <c r="A972"/>
      <c r="B972"/>
      <c r="C972" s="120"/>
      <c r="D972" s="40"/>
      <c r="E972" s="41"/>
      <c r="F972" s="41"/>
      <c r="G972" s="41"/>
      <c r="H972"/>
      <c r="I972"/>
    </row>
    <row r="973" spans="1:9" ht="12.75">
      <c r="A973"/>
      <c r="B973"/>
      <c r="C973" s="120"/>
      <c r="D973" s="40"/>
      <c r="E973" s="41"/>
      <c r="F973" s="41"/>
      <c r="G973" s="41"/>
      <c r="H973"/>
      <c r="I973"/>
    </row>
    <row r="974" spans="1:9" ht="12.75">
      <c r="A974"/>
      <c r="B974"/>
      <c r="C974" s="120"/>
      <c r="D974" s="40"/>
      <c r="E974" s="41"/>
      <c r="F974" s="41"/>
      <c r="G974" s="41"/>
      <c r="H974"/>
      <c r="I974"/>
    </row>
    <row r="975" spans="1:9" ht="12.75">
      <c r="A975"/>
      <c r="B975"/>
      <c r="C975" s="120"/>
      <c r="D975" s="40"/>
      <c r="E975" s="41"/>
      <c r="F975" s="41"/>
      <c r="G975" s="41"/>
      <c r="H975"/>
      <c r="I975"/>
    </row>
    <row r="976" spans="1:9" ht="12.75">
      <c r="A976"/>
      <c r="B976"/>
      <c r="C976" s="120"/>
      <c r="D976" s="40"/>
      <c r="E976" s="41"/>
      <c r="F976" s="41"/>
      <c r="G976" s="41"/>
      <c r="H976"/>
      <c r="I976"/>
    </row>
    <row r="977" spans="1:9" ht="12.75">
      <c r="A977"/>
      <c r="B977"/>
      <c r="C977" s="120"/>
      <c r="D977" s="40"/>
      <c r="E977" s="41"/>
      <c r="F977" s="41"/>
      <c r="G977" s="41"/>
      <c r="H977"/>
      <c r="I977"/>
    </row>
    <row r="978" spans="1:9" ht="12.75">
      <c r="A978"/>
      <c r="B978"/>
      <c r="C978" s="120"/>
      <c r="D978" s="40"/>
      <c r="E978" s="41"/>
      <c r="F978" s="41"/>
      <c r="G978" s="41"/>
      <c r="H978"/>
      <c r="I978"/>
    </row>
    <row r="979" spans="1:9" ht="12.75">
      <c r="A979"/>
      <c r="B979"/>
      <c r="C979" s="120"/>
      <c r="D979" s="40"/>
      <c r="E979" s="41"/>
      <c r="F979" s="41"/>
      <c r="G979" s="41"/>
      <c r="H979"/>
      <c r="I979"/>
    </row>
    <row r="980" spans="1:9" ht="12.75">
      <c r="A980"/>
      <c r="B980"/>
      <c r="C980" s="120"/>
      <c r="D980" s="40"/>
      <c r="E980" s="41"/>
      <c r="F980" s="41"/>
      <c r="G980" s="41"/>
      <c r="H980"/>
      <c r="I980"/>
    </row>
    <row r="981" spans="1:9" ht="12.75">
      <c r="A981"/>
      <c r="B981"/>
      <c r="C981" s="120"/>
      <c r="D981" s="40"/>
      <c r="E981" s="41"/>
      <c r="F981" s="41"/>
      <c r="G981" s="41"/>
      <c r="H981"/>
      <c r="I981"/>
    </row>
    <row r="982" spans="1:9" ht="12.75">
      <c r="A982"/>
      <c r="B982"/>
      <c r="C982" s="120"/>
      <c r="D982" s="40"/>
      <c r="E982" s="41"/>
      <c r="F982" s="41"/>
      <c r="G982" s="41"/>
      <c r="H982"/>
      <c r="I982"/>
    </row>
    <row r="983" spans="1:9" ht="12.75">
      <c r="A983"/>
      <c r="B983"/>
      <c r="C983" s="120"/>
      <c r="D983" s="40"/>
      <c r="E983" s="41"/>
      <c r="F983" s="41"/>
      <c r="G983" s="41"/>
      <c r="H983"/>
      <c r="I983"/>
    </row>
    <row r="984" spans="1:9" ht="12.75">
      <c r="A984"/>
      <c r="B984"/>
      <c r="C984" s="120"/>
      <c r="D984" s="40"/>
      <c r="E984" s="41"/>
      <c r="F984" s="41"/>
      <c r="G984" s="41"/>
      <c r="H984"/>
      <c r="I984"/>
    </row>
    <row r="985" spans="1:9" ht="12.75">
      <c r="A985"/>
      <c r="B985"/>
      <c r="C985" s="120"/>
      <c r="D985" s="40"/>
      <c r="E985" s="41"/>
      <c r="F985" s="41"/>
      <c r="G985" s="41"/>
      <c r="H985"/>
      <c r="I985"/>
    </row>
    <row r="986" spans="1:9" ht="12.75">
      <c r="A986"/>
      <c r="B986"/>
      <c r="C986" s="120"/>
      <c r="D986" s="40"/>
      <c r="E986" s="41"/>
      <c r="F986" s="41"/>
      <c r="G986" s="41"/>
      <c r="H986"/>
      <c r="I986"/>
    </row>
    <row r="987" spans="1:9" ht="12.75">
      <c r="A987"/>
      <c r="B987"/>
      <c r="C987" s="120"/>
      <c r="D987" s="40"/>
      <c r="E987" s="41"/>
      <c r="F987" s="41"/>
      <c r="G987" s="41"/>
      <c r="H987"/>
      <c r="I987"/>
    </row>
    <row r="988" spans="1:9" ht="12.75">
      <c r="A988"/>
      <c r="B988"/>
      <c r="C988" s="120"/>
      <c r="D988" s="40"/>
      <c r="E988" s="41"/>
      <c r="F988" s="41"/>
      <c r="G988" s="41"/>
      <c r="H988"/>
      <c r="I988"/>
    </row>
    <row r="989" spans="1:9" ht="12.75">
      <c r="A989"/>
      <c r="B989"/>
      <c r="C989" s="120"/>
      <c r="D989" s="40"/>
      <c r="E989" s="41"/>
      <c r="F989" s="41"/>
      <c r="G989" s="41"/>
      <c r="H989"/>
      <c r="I989"/>
    </row>
    <row r="990" spans="1:9" ht="12.75">
      <c r="A990"/>
      <c r="B990"/>
      <c r="C990" s="120"/>
      <c r="D990" s="40"/>
      <c r="E990" s="41"/>
      <c r="F990" s="41"/>
      <c r="G990" s="41"/>
      <c r="H990"/>
      <c r="I990"/>
    </row>
    <row r="991" spans="1:9" ht="12.75">
      <c r="A991"/>
      <c r="B991"/>
      <c r="C991" s="120"/>
      <c r="D991" s="40"/>
      <c r="E991" s="41"/>
      <c r="F991" s="41"/>
      <c r="G991" s="41"/>
      <c r="H991"/>
      <c r="I991"/>
    </row>
    <row r="992" spans="1:9" ht="12.75">
      <c r="A992"/>
      <c r="B992"/>
      <c r="C992" s="120"/>
      <c r="D992" s="40"/>
      <c r="E992" s="41"/>
      <c r="F992" s="41"/>
      <c r="G992" s="41"/>
      <c r="H992"/>
      <c r="I992"/>
    </row>
    <row r="993" spans="1:9" ht="12.75">
      <c r="A993"/>
      <c r="B993"/>
      <c r="C993" s="120"/>
      <c r="D993" s="40"/>
      <c r="E993" s="41"/>
      <c r="F993" s="41"/>
      <c r="G993" s="41"/>
      <c r="H993"/>
      <c r="I993"/>
    </row>
    <row r="994" spans="1:9" ht="12.75">
      <c r="A994"/>
      <c r="B994"/>
      <c r="C994" s="120"/>
      <c r="D994" s="40"/>
      <c r="E994" s="41"/>
      <c r="F994" s="41"/>
      <c r="G994" s="41"/>
      <c r="H994"/>
      <c r="I994"/>
    </row>
    <row r="995" spans="1:9" ht="12.75">
      <c r="A995"/>
      <c r="B995"/>
      <c r="C995" s="120"/>
      <c r="D995" s="40"/>
      <c r="E995" s="41"/>
      <c r="F995" s="41"/>
      <c r="G995" s="41"/>
      <c r="H995"/>
      <c r="I995"/>
    </row>
    <row r="996" spans="1:9" ht="12.75">
      <c r="A996"/>
      <c r="B996"/>
      <c r="C996" s="120"/>
      <c r="D996" s="40"/>
      <c r="E996" s="41"/>
      <c r="F996" s="41"/>
      <c r="G996" s="41"/>
      <c r="H996"/>
      <c r="I996"/>
    </row>
    <row r="997" spans="1:9" ht="12.75">
      <c r="A997"/>
      <c r="B997"/>
      <c r="C997" s="120"/>
      <c r="D997" s="40"/>
      <c r="E997" s="41"/>
      <c r="F997" s="41"/>
      <c r="G997" s="41"/>
      <c r="H997"/>
      <c r="I997"/>
    </row>
    <row r="998" spans="1:9" ht="12.75">
      <c r="A998"/>
      <c r="B998"/>
      <c r="C998" s="120"/>
      <c r="D998" s="40"/>
      <c r="E998" s="41"/>
      <c r="F998" s="41"/>
      <c r="G998" s="41"/>
      <c r="H998"/>
      <c r="I998"/>
    </row>
    <row r="999" spans="1:9" ht="12.75">
      <c r="A999"/>
      <c r="B999"/>
      <c r="C999" s="120"/>
      <c r="D999" s="40"/>
      <c r="E999" s="41"/>
      <c r="F999" s="41"/>
      <c r="G999" s="41"/>
      <c r="H999"/>
      <c r="I999"/>
    </row>
    <row r="1000" spans="1:9" ht="12.75">
      <c r="A1000"/>
      <c r="B1000"/>
      <c r="C1000" s="120"/>
      <c r="D1000" s="40"/>
      <c r="E1000" s="41"/>
      <c r="F1000" s="41"/>
      <c r="G1000" s="41"/>
      <c r="H1000"/>
      <c r="I1000"/>
    </row>
    <row r="1001" spans="1:9" ht="12.75">
      <c r="A1001"/>
      <c r="B1001"/>
      <c r="C1001" s="120"/>
      <c r="D1001" s="40"/>
      <c r="E1001" s="41"/>
      <c r="F1001" s="41"/>
      <c r="G1001" s="41"/>
      <c r="H1001"/>
      <c r="I1001"/>
    </row>
    <row r="1002" spans="1:9" ht="12.75">
      <c r="A1002"/>
      <c r="B1002"/>
      <c r="C1002" s="120"/>
      <c r="D1002" s="40"/>
      <c r="E1002" s="41"/>
      <c r="F1002" s="41"/>
      <c r="G1002" s="41"/>
      <c r="H1002"/>
      <c r="I1002"/>
    </row>
    <row r="1003" spans="1:9" ht="12.75">
      <c r="A1003"/>
      <c r="B1003"/>
      <c r="C1003" s="120"/>
      <c r="D1003" s="40"/>
      <c r="E1003" s="41"/>
      <c r="F1003" s="41"/>
      <c r="G1003" s="41"/>
      <c r="H1003"/>
      <c r="I1003"/>
    </row>
    <row r="1004" spans="1:9" ht="12.75">
      <c r="A1004"/>
      <c r="B1004"/>
      <c r="C1004" s="120"/>
      <c r="D1004" s="40"/>
      <c r="E1004" s="41"/>
      <c r="F1004" s="41"/>
      <c r="G1004" s="41"/>
      <c r="H1004"/>
      <c r="I1004"/>
    </row>
    <row r="1005" spans="1:9" ht="12.75">
      <c r="A1005"/>
      <c r="B1005"/>
      <c r="C1005" s="120"/>
      <c r="D1005" s="40"/>
      <c r="E1005" s="41"/>
      <c r="F1005" s="41"/>
      <c r="G1005" s="41"/>
      <c r="H1005"/>
      <c r="I1005"/>
    </row>
    <row r="1006" spans="1:9" ht="12.75">
      <c r="A1006"/>
      <c r="B1006"/>
      <c r="C1006" s="120"/>
      <c r="D1006" s="40"/>
      <c r="E1006" s="41"/>
      <c r="F1006" s="41"/>
      <c r="G1006" s="41"/>
      <c r="H1006"/>
      <c r="I1006"/>
    </row>
    <row r="1007" spans="1:9" ht="12.75">
      <c r="A1007"/>
      <c r="B1007"/>
      <c r="C1007" s="120"/>
      <c r="D1007" s="40"/>
      <c r="E1007" s="41"/>
      <c r="F1007" s="41"/>
      <c r="G1007" s="41"/>
      <c r="H1007"/>
      <c r="I1007"/>
    </row>
    <row r="1008" spans="1:9" ht="12.75">
      <c r="A1008"/>
      <c r="B1008"/>
      <c r="C1008" s="120"/>
      <c r="D1008" s="40"/>
      <c r="E1008" s="41"/>
      <c r="F1008" s="41"/>
      <c r="G1008" s="41"/>
      <c r="H1008"/>
      <c r="I1008"/>
    </row>
    <row r="1009" spans="1:9" ht="12.75">
      <c r="A1009"/>
      <c r="B1009"/>
      <c r="C1009" s="120"/>
      <c r="D1009" s="40"/>
      <c r="E1009" s="41"/>
      <c r="F1009" s="41"/>
      <c r="G1009" s="41"/>
      <c r="H1009"/>
      <c r="I1009"/>
    </row>
    <row r="1010" spans="1:9" ht="12.75">
      <c r="A1010"/>
      <c r="B1010"/>
      <c r="C1010" s="120"/>
      <c r="D1010" s="40"/>
      <c r="E1010" s="41"/>
      <c r="F1010" s="41"/>
      <c r="G1010" s="41"/>
      <c r="H1010"/>
      <c r="I1010"/>
    </row>
    <row r="1011" spans="1:9" ht="12.75">
      <c r="A1011"/>
      <c r="B1011"/>
      <c r="C1011" s="120"/>
      <c r="D1011" s="40"/>
      <c r="E1011" s="41"/>
      <c r="F1011" s="41"/>
      <c r="G1011" s="41"/>
      <c r="H1011"/>
      <c r="I1011"/>
    </row>
    <row r="1012" spans="1:9" ht="12.75">
      <c r="A1012"/>
      <c r="B1012"/>
      <c r="C1012" s="120"/>
      <c r="D1012" s="40"/>
      <c r="E1012" s="41"/>
      <c r="F1012" s="41"/>
      <c r="G1012" s="41"/>
      <c r="H1012"/>
      <c r="I1012"/>
    </row>
    <row r="1013" spans="1:9" ht="12.75">
      <c r="A1013"/>
      <c r="B1013"/>
      <c r="C1013" s="120"/>
      <c r="D1013" s="40"/>
      <c r="E1013" s="41"/>
      <c r="F1013" s="41"/>
      <c r="G1013" s="41"/>
      <c r="H1013"/>
      <c r="I1013"/>
    </row>
    <row r="1014" spans="1:9" ht="12.75">
      <c r="A1014"/>
      <c r="B1014"/>
      <c r="C1014" s="120"/>
      <c r="D1014" s="40"/>
      <c r="E1014" s="41"/>
      <c r="F1014" s="41"/>
      <c r="G1014" s="41"/>
      <c r="H1014"/>
      <c r="I1014"/>
    </row>
    <row r="1015" spans="1:9" ht="12.75">
      <c r="A1015"/>
      <c r="B1015"/>
      <c r="C1015" s="120"/>
      <c r="D1015" s="40"/>
      <c r="E1015" s="41"/>
      <c r="F1015" s="41"/>
      <c r="G1015" s="41"/>
      <c r="H1015"/>
      <c r="I1015"/>
    </row>
    <row r="1016" spans="1:9" ht="12.75">
      <c r="A1016"/>
      <c r="B1016"/>
      <c r="C1016" s="120"/>
      <c r="D1016" s="40"/>
      <c r="E1016" s="41"/>
      <c r="F1016" s="41"/>
      <c r="G1016" s="41"/>
      <c r="H1016"/>
      <c r="I1016"/>
    </row>
    <row r="1017" spans="1:9" ht="12.75">
      <c r="A1017"/>
      <c r="B1017"/>
      <c r="C1017" s="120"/>
      <c r="D1017" s="40"/>
      <c r="E1017" s="41"/>
      <c r="F1017" s="41"/>
      <c r="G1017" s="41"/>
      <c r="H1017"/>
      <c r="I1017"/>
    </row>
    <row r="1018" spans="1:9" ht="12.75">
      <c r="A1018"/>
      <c r="B1018"/>
      <c r="C1018" s="120"/>
      <c r="D1018" s="40"/>
      <c r="E1018" s="41"/>
      <c r="F1018" s="41"/>
      <c r="G1018" s="41"/>
      <c r="H1018"/>
      <c r="I1018"/>
    </row>
    <row r="1019" spans="1:9" ht="12.75">
      <c r="A1019"/>
      <c r="B1019"/>
      <c r="C1019" s="120"/>
      <c r="D1019" s="40"/>
      <c r="E1019" s="41"/>
      <c r="F1019" s="41"/>
      <c r="G1019" s="41"/>
      <c r="H1019"/>
      <c r="I1019"/>
    </row>
    <row r="1020" spans="1:9" ht="12.75">
      <c r="A1020"/>
      <c r="B1020"/>
      <c r="C1020" s="120"/>
      <c r="D1020" s="40"/>
      <c r="E1020" s="41"/>
      <c r="F1020" s="41"/>
      <c r="G1020" s="41"/>
      <c r="H1020"/>
      <c r="I1020"/>
    </row>
    <row r="1021" spans="1:9" ht="12.75">
      <c r="A1021"/>
      <c r="B1021"/>
      <c r="C1021" s="120"/>
      <c r="D1021" s="40"/>
      <c r="E1021" s="41"/>
      <c r="F1021" s="41"/>
      <c r="G1021" s="41"/>
      <c r="H1021"/>
      <c r="I1021"/>
    </row>
    <row r="1022" spans="1:9" ht="12.75">
      <c r="A1022"/>
      <c r="B1022"/>
      <c r="C1022" s="120"/>
      <c r="D1022" s="40"/>
      <c r="E1022" s="41"/>
      <c r="F1022" s="41"/>
      <c r="G1022" s="41"/>
      <c r="H1022"/>
      <c r="I1022"/>
    </row>
    <row r="1023" spans="1:9" ht="12.75">
      <c r="A1023"/>
      <c r="B1023"/>
      <c r="C1023" s="120"/>
      <c r="D1023" s="40"/>
      <c r="E1023" s="41"/>
      <c r="F1023" s="41"/>
      <c r="G1023" s="41"/>
      <c r="H1023"/>
      <c r="I1023"/>
    </row>
    <row r="1024" spans="1:9" ht="12.75">
      <c r="A1024"/>
      <c r="B1024"/>
      <c r="C1024" s="120"/>
      <c r="D1024" s="40"/>
      <c r="E1024" s="41"/>
      <c r="F1024" s="41"/>
      <c r="G1024" s="41"/>
      <c r="H1024"/>
      <c r="I1024"/>
    </row>
    <row r="1025" spans="1:9" ht="12.75">
      <c r="A1025"/>
      <c r="B1025"/>
      <c r="C1025" s="120"/>
      <c r="D1025" s="40"/>
      <c r="E1025" s="41"/>
      <c r="F1025" s="41"/>
      <c r="G1025" s="41"/>
      <c r="H1025"/>
      <c r="I1025"/>
    </row>
    <row r="1026" spans="1:9" ht="12.75">
      <c r="A1026"/>
      <c r="B1026"/>
      <c r="C1026" s="120"/>
      <c r="D1026" s="40"/>
      <c r="E1026" s="41"/>
      <c r="F1026" s="41"/>
      <c r="G1026" s="41"/>
      <c r="H1026"/>
      <c r="I1026"/>
    </row>
    <row r="1027" spans="1:9" ht="12.75">
      <c r="A1027"/>
      <c r="B1027"/>
      <c r="C1027" s="120"/>
      <c r="D1027" s="40"/>
      <c r="E1027" s="41"/>
      <c r="F1027" s="41"/>
      <c r="G1027" s="41"/>
      <c r="H1027"/>
      <c r="I1027"/>
    </row>
    <row r="1028" spans="1:9" ht="12.75">
      <c r="A1028"/>
      <c r="B1028"/>
      <c r="C1028" s="120"/>
      <c r="D1028" s="40"/>
      <c r="E1028" s="41"/>
      <c r="F1028" s="41"/>
      <c r="G1028" s="41"/>
      <c r="H1028"/>
      <c r="I1028"/>
    </row>
    <row r="1029" spans="1:9" ht="12.75">
      <c r="A1029"/>
      <c r="B1029"/>
      <c r="C1029" s="120"/>
      <c r="D1029" s="40"/>
      <c r="E1029" s="41"/>
      <c r="F1029" s="41"/>
      <c r="G1029" s="41"/>
      <c r="H1029"/>
      <c r="I1029"/>
    </row>
    <row r="1030" spans="1:9" ht="12.75">
      <c r="A1030"/>
      <c r="B1030"/>
      <c r="C1030" s="120"/>
      <c r="D1030" s="40"/>
      <c r="E1030" s="41"/>
      <c r="F1030" s="41"/>
      <c r="G1030" s="41"/>
      <c r="H1030"/>
      <c r="I1030"/>
    </row>
    <row r="1031" spans="1:9" ht="12.75">
      <c r="A1031"/>
      <c r="B1031"/>
      <c r="C1031" s="120"/>
      <c r="D1031" s="40"/>
      <c r="E1031" s="41"/>
      <c r="F1031" s="41"/>
      <c r="G1031" s="41"/>
      <c r="H1031"/>
      <c r="I1031"/>
    </row>
    <row r="1032" spans="1:9" ht="12.75">
      <c r="A1032"/>
      <c r="B1032"/>
      <c r="C1032" s="120"/>
      <c r="D1032" s="40"/>
      <c r="E1032" s="41"/>
      <c r="F1032" s="41"/>
      <c r="G1032" s="41"/>
      <c r="H1032"/>
      <c r="I1032"/>
    </row>
    <row r="1033" spans="1:9" ht="12.75">
      <c r="A1033"/>
      <c r="B1033"/>
      <c r="C1033" s="120"/>
      <c r="D1033" s="40"/>
      <c r="E1033" s="41"/>
      <c r="F1033" s="41"/>
      <c r="G1033" s="41"/>
      <c r="H1033"/>
      <c r="I1033"/>
    </row>
    <row r="1034" spans="1:9" ht="12.75">
      <c r="A1034"/>
      <c r="B1034"/>
      <c r="C1034" s="120"/>
      <c r="D1034" s="40"/>
      <c r="E1034" s="41"/>
      <c r="F1034" s="41"/>
      <c r="G1034" s="41"/>
      <c r="H1034"/>
      <c r="I1034"/>
    </row>
    <row r="1035" spans="1:9" ht="12.75">
      <c r="A1035"/>
      <c r="B1035"/>
      <c r="C1035" s="120"/>
      <c r="D1035" s="40"/>
      <c r="E1035" s="41"/>
      <c r="F1035" s="41"/>
      <c r="G1035" s="41"/>
      <c r="H1035"/>
      <c r="I1035"/>
    </row>
    <row r="1036" spans="1:9" ht="12.75">
      <c r="A1036"/>
      <c r="B1036"/>
      <c r="C1036" s="120"/>
      <c r="D1036" s="40"/>
      <c r="E1036" s="41"/>
      <c r="F1036" s="41"/>
      <c r="G1036" s="41"/>
      <c r="H1036"/>
      <c r="I1036"/>
    </row>
    <row r="1037" spans="1:9" ht="12.75">
      <c r="A1037"/>
      <c r="B1037"/>
      <c r="C1037" s="120"/>
      <c r="D1037" s="40"/>
      <c r="E1037" s="41"/>
      <c r="F1037" s="41"/>
      <c r="G1037" s="41"/>
      <c r="H1037"/>
      <c r="I1037"/>
    </row>
    <row r="1038" spans="1:9" ht="12.75">
      <c r="A1038"/>
      <c r="B1038"/>
      <c r="C1038" s="120"/>
      <c r="D1038" s="40"/>
      <c r="E1038" s="41"/>
      <c r="F1038" s="41"/>
      <c r="G1038" s="41"/>
      <c r="H1038"/>
      <c r="I1038"/>
    </row>
    <row r="1039" spans="1:9" ht="12.75">
      <c r="A1039"/>
      <c r="B1039"/>
      <c r="C1039" s="120"/>
      <c r="D1039" s="40"/>
      <c r="E1039" s="41"/>
      <c r="F1039" s="41"/>
      <c r="G1039" s="41"/>
      <c r="H1039"/>
      <c r="I1039"/>
    </row>
    <row r="1040" spans="1:9" ht="12.75">
      <c r="A1040"/>
      <c r="B1040"/>
      <c r="C1040" s="120"/>
      <c r="D1040" s="40"/>
      <c r="E1040" s="41"/>
      <c r="F1040" s="41"/>
      <c r="G1040" s="41"/>
      <c r="H1040"/>
      <c r="I1040"/>
    </row>
    <row r="1041" spans="1:9" ht="12.75">
      <c r="A1041"/>
      <c r="B1041"/>
      <c r="C1041" s="120"/>
      <c r="D1041" s="40"/>
      <c r="E1041" s="41"/>
      <c r="F1041" s="41"/>
      <c r="G1041" s="41"/>
      <c r="H1041"/>
      <c r="I1041"/>
    </row>
    <row r="1042" spans="1:9" ht="12.75">
      <c r="A1042"/>
      <c r="B1042"/>
      <c r="C1042" s="120"/>
      <c r="D1042" s="40"/>
      <c r="E1042" s="41"/>
      <c r="F1042" s="41"/>
      <c r="G1042" s="41"/>
      <c r="H1042"/>
      <c r="I1042"/>
    </row>
    <row r="1043" spans="1:9" ht="12.75">
      <c r="A1043"/>
      <c r="B1043"/>
      <c r="C1043" s="120"/>
      <c r="D1043" s="40"/>
      <c r="E1043" s="41"/>
      <c r="F1043" s="41"/>
      <c r="G1043" s="41"/>
      <c r="H1043"/>
      <c r="I1043"/>
    </row>
    <row r="1044" spans="1:9" ht="12.75">
      <c r="A1044"/>
      <c r="B1044"/>
      <c r="C1044" s="120"/>
      <c r="D1044" s="40"/>
      <c r="E1044" s="41"/>
      <c r="F1044" s="41"/>
      <c r="G1044" s="41"/>
      <c r="H1044"/>
      <c r="I1044"/>
    </row>
    <row r="1045" spans="1:9" ht="12.75">
      <c r="A1045"/>
      <c r="B1045"/>
      <c r="C1045" s="120"/>
      <c r="D1045" s="40"/>
      <c r="E1045" s="41"/>
      <c r="F1045" s="41"/>
      <c r="G1045" s="41"/>
      <c r="H1045"/>
      <c r="I1045"/>
    </row>
    <row r="1046" spans="1:9" ht="12.75">
      <c r="A1046"/>
      <c r="B1046"/>
      <c r="C1046" s="120"/>
      <c r="D1046" s="40"/>
      <c r="E1046" s="41"/>
      <c r="F1046" s="41"/>
      <c r="G1046" s="41"/>
      <c r="H1046"/>
      <c r="I1046"/>
    </row>
    <row r="1047" spans="1:9" ht="12.75">
      <c r="A1047"/>
      <c r="B1047"/>
      <c r="C1047" s="120"/>
      <c r="D1047" s="40"/>
      <c r="E1047" s="41"/>
      <c r="F1047" s="41"/>
      <c r="G1047" s="41"/>
      <c r="H1047"/>
      <c r="I1047"/>
    </row>
    <row r="1048" spans="1:9" ht="12.75">
      <c r="A1048"/>
      <c r="B1048"/>
      <c r="C1048" s="120"/>
      <c r="D1048" s="40"/>
      <c r="E1048" s="41"/>
      <c r="F1048" s="41"/>
      <c r="G1048" s="41"/>
      <c r="H1048"/>
      <c r="I1048"/>
    </row>
    <row r="1049" spans="1:9" ht="12.75">
      <c r="A1049"/>
      <c r="B1049"/>
      <c r="C1049" s="120"/>
      <c r="D1049" s="40"/>
      <c r="E1049" s="41"/>
      <c r="F1049" s="41"/>
      <c r="G1049" s="41"/>
      <c r="H1049"/>
      <c r="I1049"/>
    </row>
    <row r="1050" spans="1:9" ht="12.75">
      <c r="A1050"/>
      <c r="B1050"/>
      <c r="C1050" s="120"/>
      <c r="D1050" s="40"/>
      <c r="E1050" s="41"/>
      <c r="F1050" s="41"/>
      <c r="G1050" s="41"/>
      <c r="H1050"/>
      <c r="I1050"/>
    </row>
    <row r="1051" spans="1:9" ht="12.75">
      <c r="A1051"/>
      <c r="B1051"/>
      <c r="C1051" s="120"/>
      <c r="D1051" s="40"/>
      <c r="E1051" s="41"/>
      <c r="F1051" s="41"/>
      <c r="G1051" s="41"/>
      <c r="H1051"/>
      <c r="I1051"/>
    </row>
    <row r="1052" spans="1:9" ht="12.75">
      <c r="A1052"/>
      <c r="B1052"/>
      <c r="C1052" s="120"/>
      <c r="D1052" s="40"/>
      <c r="E1052" s="41"/>
      <c r="F1052" s="41"/>
      <c r="G1052" s="41"/>
      <c r="H1052"/>
      <c r="I1052"/>
    </row>
    <row r="1053" spans="1:9" ht="12.75">
      <c r="A1053"/>
      <c r="B1053"/>
      <c r="C1053" s="120"/>
      <c r="D1053" s="40"/>
      <c r="E1053" s="41"/>
      <c r="F1053" s="41"/>
      <c r="G1053" s="41"/>
      <c r="H1053"/>
      <c r="I1053"/>
    </row>
    <row r="1054" spans="1:9" ht="12.75">
      <c r="A1054"/>
      <c r="B1054"/>
      <c r="C1054" s="120"/>
      <c r="D1054" s="40"/>
      <c r="E1054" s="41"/>
      <c r="F1054" s="41"/>
      <c r="G1054" s="41"/>
      <c r="H1054"/>
      <c r="I1054"/>
    </row>
    <row r="1055" spans="1:9" ht="12.75">
      <c r="A1055"/>
      <c r="B1055"/>
      <c r="C1055" s="120"/>
      <c r="D1055" s="40"/>
      <c r="E1055" s="41"/>
      <c r="F1055" s="41"/>
      <c r="G1055" s="41"/>
      <c r="H1055"/>
      <c r="I1055"/>
    </row>
    <row r="1056" spans="1:9" ht="12.75">
      <c r="A1056"/>
      <c r="B1056"/>
      <c r="C1056" s="120"/>
      <c r="D1056" s="40"/>
      <c r="E1056" s="41"/>
      <c r="F1056" s="41"/>
      <c r="G1056" s="41"/>
      <c r="H1056"/>
      <c r="I1056"/>
    </row>
    <row r="1057" spans="1:9" ht="12.75">
      <c r="A1057"/>
      <c r="B1057"/>
      <c r="C1057" s="120"/>
      <c r="D1057" s="40"/>
      <c r="E1057" s="41"/>
      <c r="F1057" s="41"/>
      <c r="G1057" s="41"/>
      <c r="H1057"/>
      <c r="I1057"/>
    </row>
    <row r="1058" spans="1:9" ht="12.75">
      <c r="A1058"/>
      <c r="B1058"/>
      <c r="C1058" s="120"/>
      <c r="D1058" s="40"/>
      <c r="E1058" s="41"/>
      <c r="F1058" s="41"/>
      <c r="G1058" s="41"/>
      <c r="H1058"/>
      <c r="I1058"/>
    </row>
    <row r="1059" spans="1:9" ht="12.75">
      <c r="A1059"/>
      <c r="B1059"/>
      <c r="C1059" s="120"/>
      <c r="D1059" s="40"/>
      <c r="E1059" s="41"/>
      <c r="F1059" s="41"/>
      <c r="G1059" s="41"/>
      <c r="H1059"/>
      <c r="I1059"/>
    </row>
    <row r="1060" spans="1:9" ht="12.75">
      <c r="A1060"/>
      <c r="B1060"/>
      <c r="C1060" s="120"/>
      <c r="D1060" s="40"/>
      <c r="E1060" s="41"/>
      <c r="F1060" s="41"/>
      <c r="G1060" s="41"/>
      <c r="H1060"/>
      <c r="I1060"/>
    </row>
    <row r="1061" spans="1:9" ht="12.75">
      <c r="A1061"/>
      <c r="B1061"/>
      <c r="C1061" s="120"/>
      <c r="D1061" s="40"/>
      <c r="E1061" s="41"/>
      <c r="F1061" s="41"/>
      <c r="G1061" s="41"/>
      <c r="H1061"/>
      <c r="I1061"/>
    </row>
    <row r="1062" spans="1:9" ht="12.75">
      <c r="A1062"/>
      <c r="B1062"/>
      <c r="C1062" s="120"/>
      <c r="D1062" s="40"/>
      <c r="E1062" s="41"/>
      <c r="F1062" s="41"/>
      <c r="G1062" s="41"/>
      <c r="H1062"/>
      <c r="I1062"/>
    </row>
    <row r="1063" spans="1:9" ht="12.75">
      <c r="A1063"/>
      <c r="B1063"/>
      <c r="C1063" s="120"/>
      <c r="D1063" s="40"/>
      <c r="E1063" s="41"/>
      <c r="F1063" s="41"/>
      <c r="G1063" s="41"/>
      <c r="H1063"/>
      <c r="I1063"/>
    </row>
    <row r="1064" spans="1:9" ht="12.75">
      <c r="A1064"/>
      <c r="B1064"/>
      <c r="C1064" s="120"/>
      <c r="D1064" s="40"/>
      <c r="E1064" s="41"/>
      <c r="F1064" s="41"/>
      <c r="G1064" s="41"/>
      <c r="H1064"/>
      <c r="I1064"/>
    </row>
    <row r="1065" spans="1:9" ht="12.75">
      <c r="A1065"/>
      <c r="B1065"/>
      <c r="C1065" s="120"/>
      <c r="D1065" s="40"/>
      <c r="E1065" s="41"/>
      <c r="F1065" s="41"/>
      <c r="G1065" s="41"/>
      <c r="H1065"/>
      <c r="I1065"/>
    </row>
    <row r="1066" spans="1:9" ht="12.75">
      <c r="A1066"/>
      <c r="B1066"/>
      <c r="C1066" s="120"/>
      <c r="D1066" s="40"/>
      <c r="E1066" s="41"/>
      <c r="F1066" s="41"/>
      <c r="G1066" s="41"/>
      <c r="H1066"/>
      <c r="I1066"/>
    </row>
    <row r="1067" spans="1:9" ht="12.75">
      <c r="A1067"/>
      <c r="B1067"/>
      <c r="C1067" s="120"/>
      <c r="D1067" s="40"/>
      <c r="E1067" s="41"/>
      <c r="F1067" s="41"/>
      <c r="G1067" s="41"/>
      <c r="H1067"/>
      <c r="I1067"/>
    </row>
    <row r="1068" spans="1:9" ht="12.75">
      <c r="A1068"/>
      <c r="B1068"/>
      <c r="C1068" s="120"/>
      <c r="D1068" s="40"/>
      <c r="E1068" s="41"/>
      <c r="F1068" s="41"/>
      <c r="G1068" s="41"/>
      <c r="H1068"/>
      <c r="I1068"/>
    </row>
    <row r="1069" spans="1:9" ht="12.75">
      <c r="A1069"/>
      <c r="B1069"/>
      <c r="C1069" s="120"/>
      <c r="D1069" s="40"/>
      <c r="E1069" s="41"/>
      <c r="F1069" s="41"/>
      <c r="G1069" s="41"/>
      <c r="H1069"/>
      <c r="I1069"/>
    </row>
    <row r="1070" spans="1:9" ht="12.75">
      <c r="A1070"/>
      <c r="B1070"/>
      <c r="C1070" s="120"/>
      <c r="D1070" s="40"/>
      <c r="E1070" s="41"/>
      <c r="F1070" s="41"/>
      <c r="G1070" s="41"/>
      <c r="H1070"/>
      <c r="I1070"/>
    </row>
    <row r="1071" spans="1:9" ht="12.75">
      <c r="A1071"/>
      <c r="B1071"/>
      <c r="C1071" s="120"/>
      <c r="D1071" s="40"/>
      <c r="E1071" s="41"/>
      <c r="F1071" s="41"/>
      <c r="G1071" s="41"/>
      <c r="H1071"/>
      <c r="I1071"/>
    </row>
    <row r="1072" spans="1:9" ht="12.75">
      <c r="A1072"/>
      <c r="B1072"/>
      <c r="C1072" s="120"/>
      <c r="D1072" s="40"/>
      <c r="E1072" s="41"/>
      <c r="F1072" s="41"/>
      <c r="G1072" s="41"/>
      <c r="H1072"/>
      <c r="I1072"/>
    </row>
    <row r="1073" spans="1:9" ht="12.75">
      <c r="A1073"/>
      <c r="B1073"/>
      <c r="C1073" s="120"/>
      <c r="D1073" s="40"/>
      <c r="E1073" s="41"/>
      <c r="F1073" s="41"/>
      <c r="G1073" s="41"/>
      <c r="H1073"/>
      <c r="I1073"/>
    </row>
    <row r="1074" spans="1:9" ht="12.75">
      <c r="A1074"/>
      <c r="B1074"/>
      <c r="C1074" s="120"/>
      <c r="D1074" s="40"/>
      <c r="E1074" s="41"/>
      <c r="F1074" s="41"/>
      <c r="G1074" s="41"/>
      <c r="H1074"/>
      <c r="I1074"/>
    </row>
    <row r="1075" spans="1:9" ht="12.75">
      <c r="A1075"/>
      <c r="B1075"/>
      <c r="C1075" s="120"/>
      <c r="D1075" s="40"/>
      <c r="E1075" s="41"/>
      <c r="F1075" s="41"/>
      <c r="G1075" s="41"/>
      <c r="H1075"/>
      <c r="I1075"/>
    </row>
    <row r="1076" spans="1:9" ht="12.75">
      <c r="A1076"/>
      <c r="B1076"/>
      <c r="C1076" s="120"/>
      <c r="D1076" s="40"/>
      <c r="E1076" s="41"/>
      <c r="F1076" s="41"/>
      <c r="G1076" s="41"/>
      <c r="H1076"/>
      <c r="I1076"/>
    </row>
    <row r="1077" spans="1:9" ht="12.75">
      <c r="A1077"/>
      <c r="B1077"/>
      <c r="C1077" s="120"/>
      <c r="D1077" s="40"/>
      <c r="E1077" s="41"/>
      <c r="F1077" s="41"/>
      <c r="G1077" s="41"/>
      <c r="H1077"/>
      <c r="I1077"/>
    </row>
    <row r="1078" spans="1:9" ht="12.75">
      <c r="A1078"/>
      <c r="B1078"/>
      <c r="C1078" s="120"/>
      <c r="D1078" s="40"/>
      <c r="E1078" s="41"/>
      <c r="F1078" s="41"/>
      <c r="G1078" s="41"/>
      <c r="H1078"/>
      <c r="I1078"/>
    </row>
    <row r="1079" spans="1:9" ht="12.75">
      <c r="A1079"/>
      <c r="B1079"/>
      <c r="C1079" s="120"/>
      <c r="D1079" s="40"/>
      <c r="E1079" s="41"/>
      <c r="F1079" s="41"/>
      <c r="G1079" s="41"/>
      <c r="H1079"/>
      <c r="I1079"/>
    </row>
    <row r="1080" spans="1:9" ht="12.75">
      <c r="A1080"/>
      <c r="B1080"/>
      <c r="C1080" s="120"/>
      <c r="D1080" s="40"/>
      <c r="E1080" s="41"/>
      <c r="F1080" s="41"/>
      <c r="G1080" s="41"/>
      <c r="H1080"/>
      <c r="I1080"/>
    </row>
    <row r="1081" spans="1:9" ht="12.75">
      <c r="A1081"/>
      <c r="B1081"/>
      <c r="C1081" s="120"/>
      <c r="D1081" s="40"/>
      <c r="E1081" s="41"/>
      <c r="F1081" s="41"/>
      <c r="G1081" s="41"/>
      <c r="H1081"/>
      <c r="I1081"/>
    </row>
    <row r="1082" spans="1:9" ht="12.75">
      <c r="A1082"/>
      <c r="B1082"/>
      <c r="C1082" s="120"/>
      <c r="D1082" s="40"/>
      <c r="E1082" s="41"/>
      <c r="F1082" s="41"/>
      <c r="G1082" s="41"/>
      <c r="H1082"/>
      <c r="I1082"/>
    </row>
    <row r="1083" spans="1:9" ht="12.75">
      <c r="A1083"/>
      <c r="B1083"/>
      <c r="C1083" s="120"/>
      <c r="D1083" s="40"/>
      <c r="E1083" s="41"/>
      <c r="F1083" s="41"/>
      <c r="G1083" s="41"/>
      <c r="H1083"/>
      <c r="I1083"/>
    </row>
    <row r="1084" spans="1:9" ht="12.75">
      <c r="A1084"/>
      <c r="B1084"/>
      <c r="C1084" s="120"/>
      <c r="D1084" s="40"/>
      <c r="E1084" s="41"/>
      <c r="F1084" s="41"/>
      <c r="G1084" s="41"/>
      <c r="H1084"/>
      <c r="I1084"/>
    </row>
    <row r="1085" spans="1:9" ht="12.75">
      <c r="A1085"/>
      <c r="B1085"/>
      <c r="C1085" s="120"/>
      <c r="D1085" s="40"/>
      <c r="E1085" s="41"/>
      <c r="F1085" s="41"/>
      <c r="G1085" s="41"/>
      <c r="H1085"/>
      <c r="I1085"/>
    </row>
    <row r="1086" spans="1:9" ht="12.75">
      <c r="A1086"/>
      <c r="B1086"/>
      <c r="C1086" s="120"/>
      <c r="D1086" s="40"/>
      <c r="E1086" s="41"/>
      <c r="F1086" s="41"/>
      <c r="G1086" s="41"/>
      <c r="H1086"/>
      <c r="I1086"/>
    </row>
    <row r="1087" spans="1:9" ht="12.75">
      <c r="A1087"/>
      <c r="B1087"/>
      <c r="C1087" s="120"/>
      <c r="D1087" s="40"/>
      <c r="E1087" s="41"/>
      <c r="F1087" s="41"/>
      <c r="G1087" s="41"/>
      <c r="H1087"/>
      <c r="I1087"/>
    </row>
    <row r="1088" spans="1:9" ht="12.75">
      <c r="A1088"/>
      <c r="B1088"/>
      <c r="C1088" s="120"/>
      <c r="D1088" s="40"/>
      <c r="E1088" s="41"/>
      <c r="F1088" s="41"/>
      <c r="G1088" s="41"/>
      <c r="H1088"/>
      <c r="I1088"/>
    </row>
    <row r="1089" spans="1:9" ht="12.75">
      <c r="A1089"/>
      <c r="B1089"/>
      <c r="C1089" s="120"/>
      <c r="D1089" s="40"/>
      <c r="E1089" s="41"/>
      <c r="F1089" s="41"/>
      <c r="G1089" s="41"/>
      <c r="H1089"/>
      <c r="I1089"/>
    </row>
    <row r="1090" spans="1:9" ht="12.75">
      <c r="A1090"/>
      <c r="B1090"/>
      <c r="C1090" s="120"/>
      <c r="D1090" s="40"/>
      <c r="E1090" s="41"/>
      <c r="F1090" s="41"/>
      <c r="G1090" s="41"/>
      <c r="H1090"/>
      <c r="I1090"/>
    </row>
    <row r="1091" spans="1:9" ht="12.75">
      <c r="A1091"/>
      <c r="B1091"/>
      <c r="C1091" s="120"/>
      <c r="D1091" s="40"/>
      <c r="E1091" s="41"/>
      <c r="F1091" s="41"/>
      <c r="G1091" s="41"/>
      <c r="H1091"/>
      <c r="I1091"/>
    </row>
    <row r="1092" spans="1:9" ht="12.75">
      <c r="A1092"/>
      <c r="B1092"/>
      <c r="C1092" s="120"/>
      <c r="D1092" s="40"/>
      <c r="E1092" s="41"/>
      <c r="F1092" s="41"/>
      <c r="G1092" s="41"/>
      <c r="H1092"/>
      <c r="I1092"/>
    </row>
    <row r="1093" spans="1:9" ht="12.75">
      <c r="A1093"/>
      <c r="B1093"/>
      <c r="C1093" s="120"/>
      <c r="D1093" s="40"/>
      <c r="E1093" s="41"/>
      <c r="F1093" s="41"/>
      <c r="G1093" s="41"/>
      <c r="H1093"/>
      <c r="I1093"/>
    </row>
    <row r="1094" spans="1:9" ht="12.75">
      <c r="A1094"/>
      <c r="B1094"/>
      <c r="C1094" s="120"/>
      <c r="D1094" s="40"/>
      <c r="E1094" s="41"/>
      <c r="F1094" s="41"/>
      <c r="G1094" s="41"/>
      <c r="H1094"/>
      <c r="I1094"/>
    </row>
    <row r="1095" spans="1:9" ht="12.75">
      <c r="A1095"/>
      <c r="B1095"/>
      <c r="C1095" s="120"/>
      <c r="D1095" s="40"/>
      <c r="E1095" s="41"/>
      <c r="F1095" s="41"/>
      <c r="G1095" s="41"/>
      <c r="H1095"/>
      <c r="I1095"/>
    </row>
    <row r="1096" spans="1:9" ht="12.75">
      <c r="A1096"/>
      <c r="B1096"/>
      <c r="C1096" s="120"/>
      <c r="D1096" s="40"/>
      <c r="E1096" s="41"/>
      <c r="F1096" s="41"/>
      <c r="G1096" s="41"/>
      <c r="H1096"/>
      <c r="I1096"/>
    </row>
    <row r="1097" spans="1:9" ht="12.75">
      <c r="A1097"/>
      <c r="B1097"/>
      <c r="C1097" s="120"/>
      <c r="D1097" s="40"/>
      <c r="E1097" s="41"/>
      <c r="F1097" s="41"/>
      <c r="G1097" s="41"/>
      <c r="H1097"/>
      <c r="I1097"/>
    </row>
    <row r="1098" spans="1:9" ht="12.75">
      <c r="A1098"/>
      <c r="B1098"/>
      <c r="C1098" s="120"/>
      <c r="D1098" s="40"/>
      <c r="E1098" s="41"/>
      <c r="F1098" s="41"/>
      <c r="G1098" s="41"/>
      <c r="H1098"/>
      <c r="I1098"/>
    </row>
    <row r="1099" spans="1:9" ht="12.75">
      <c r="A1099"/>
      <c r="B1099"/>
      <c r="C1099" s="120"/>
      <c r="D1099" s="40"/>
      <c r="E1099" s="41"/>
      <c r="F1099" s="41"/>
      <c r="G1099" s="41"/>
      <c r="H1099"/>
      <c r="I1099"/>
    </row>
    <row r="1100" spans="1:9" ht="12.75">
      <c r="A1100"/>
      <c r="B1100"/>
      <c r="C1100" s="120"/>
      <c r="D1100" s="40"/>
      <c r="E1100" s="41"/>
      <c r="F1100" s="41"/>
      <c r="G1100" s="41"/>
      <c r="H1100"/>
      <c r="I1100"/>
    </row>
    <row r="1101" spans="1:9" ht="12.75">
      <c r="A1101"/>
      <c r="B1101"/>
      <c r="C1101" s="120"/>
      <c r="D1101" s="40"/>
      <c r="E1101" s="41"/>
      <c r="F1101" s="41"/>
      <c r="G1101" s="41"/>
      <c r="H1101"/>
      <c r="I1101"/>
    </row>
    <row r="1102" spans="1:9" ht="12.75">
      <c r="A1102"/>
      <c r="B1102"/>
      <c r="C1102" s="120"/>
      <c r="D1102" s="40"/>
      <c r="E1102" s="41"/>
      <c r="F1102" s="41"/>
      <c r="G1102" s="41"/>
      <c r="H1102"/>
      <c r="I1102"/>
    </row>
    <row r="1103" spans="1:9" ht="12.75">
      <c r="A1103"/>
      <c r="B1103"/>
      <c r="C1103" s="120"/>
      <c r="D1103" s="40"/>
      <c r="E1103" s="41"/>
      <c r="F1103" s="41"/>
      <c r="G1103" s="41"/>
      <c r="H1103"/>
      <c r="I1103"/>
    </row>
    <row r="1104" spans="1:9" ht="12.75">
      <c r="A1104"/>
      <c r="B1104"/>
      <c r="C1104" s="120"/>
      <c r="D1104" s="40"/>
      <c r="E1104" s="41"/>
      <c r="F1104" s="41"/>
      <c r="G1104" s="41"/>
      <c r="H1104"/>
      <c r="I1104"/>
    </row>
    <row r="1105" spans="1:9" ht="12.75">
      <c r="A1105"/>
      <c r="B1105"/>
      <c r="C1105" s="120"/>
      <c r="D1105" s="40"/>
      <c r="E1105" s="41"/>
      <c r="F1105" s="41"/>
      <c r="G1105" s="41"/>
      <c r="H1105"/>
      <c r="I1105"/>
    </row>
    <row r="1106" spans="1:9" ht="12.75">
      <c r="A1106"/>
      <c r="B1106"/>
      <c r="C1106" s="120"/>
      <c r="D1106" s="40"/>
      <c r="E1106" s="41"/>
      <c r="F1106" s="41"/>
      <c r="G1106" s="41"/>
      <c r="H1106"/>
      <c r="I1106"/>
    </row>
    <row r="1107" spans="1:9" ht="12.75">
      <c r="A1107"/>
      <c r="B1107"/>
      <c r="C1107" s="120"/>
      <c r="D1107" s="40"/>
      <c r="E1107" s="41"/>
      <c r="F1107" s="41"/>
      <c r="G1107" s="41"/>
      <c r="H1107"/>
      <c r="I1107"/>
    </row>
    <row r="1108" spans="1:9" ht="12.75">
      <c r="A1108"/>
      <c r="B1108"/>
      <c r="C1108" s="120"/>
      <c r="D1108" s="40"/>
      <c r="E1108" s="41"/>
      <c r="F1108" s="41"/>
      <c r="G1108" s="41"/>
      <c r="H1108"/>
      <c r="I1108"/>
    </row>
    <row r="1109" spans="1:9" ht="12.75">
      <c r="A1109"/>
      <c r="B1109"/>
      <c r="C1109" s="120"/>
      <c r="D1109" s="40"/>
      <c r="E1109" s="41"/>
      <c r="F1109" s="41"/>
      <c r="G1109" s="41"/>
      <c r="H1109"/>
      <c r="I1109"/>
    </row>
    <row r="1110" spans="1:9" ht="12.75">
      <c r="A1110"/>
      <c r="B1110"/>
      <c r="C1110" s="120"/>
      <c r="D1110" s="40"/>
      <c r="E1110" s="41"/>
      <c r="F1110" s="41"/>
      <c r="G1110" s="41"/>
      <c r="H1110"/>
      <c r="I1110"/>
    </row>
    <row r="1111" spans="1:9" ht="12.75">
      <c r="A1111"/>
      <c r="B1111"/>
      <c r="C1111" s="120"/>
      <c r="D1111" s="40"/>
      <c r="E1111" s="41"/>
      <c r="F1111" s="41"/>
      <c r="G1111" s="41"/>
      <c r="H1111"/>
      <c r="I1111"/>
    </row>
    <row r="1112" spans="1:9" ht="12.75">
      <c r="A1112"/>
      <c r="B1112"/>
      <c r="C1112" s="120"/>
      <c r="D1112" s="40"/>
      <c r="E1112" s="41"/>
      <c r="F1112" s="41"/>
      <c r="G1112" s="41"/>
      <c r="H1112"/>
      <c r="I1112"/>
    </row>
    <row r="1113" spans="1:9" ht="12.75">
      <c r="A1113"/>
      <c r="B1113"/>
      <c r="C1113" s="120"/>
      <c r="D1113" s="40"/>
      <c r="E1113" s="41"/>
      <c r="F1113" s="41"/>
      <c r="G1113" s="41"/>
      <c r="H1113"/>
      <c r="I1113"/>
    </row>
    <row r="1114" spans="1:9" ht="12.75">
      <c r="A1114"/>
      <c r="B1114"/>
      <c r="C1114" s="120"/>
      <c r="D1114" s="40"/>
      <c r="E1114" s="41"/>
      <c r="F1114" s="41"/>
      <c r="G1114" s="41"/>
      <c r="H1114"/>
      <c r="I1114"/>
    </row>
    <row r="1115" spans="1:9" ht="12.75">
      <c r="A1115"/>
      <c r="B1115"/>
      <c r="C1115" s="120"/>
      <c r="D1115" s="40"/>
      <c r="E1115" s="41"/>
      <c r="F1115" s="41"/>
      <c r="G1115" s="41"/>
      <c r="H1115"/>
      <c r="I1115"/>
    </row>
    <row r="1116" spans="1:9" ht="12.75">
      <c r="A1116"/>
      <c r="B1116"/>
      <c r="C1116" s="120"/>
      <c r="D1116" s="40"/>
      <c r="E1116" s="41"/>
      <c r="F1116" s="41"/>
      <c r="G1116" s="41"/>
      <c r="H1116"/>
      <c r="I1116"/>
    </row>
    <row r="1117" spans="1:9" ht="12.75">
      <c r="A1117"/>
      <c r="B1117"/>
      <c r="C1117" s="120"/>
      <c r="D1117" s="40"/>
      <c r="E1117" s="41"/>
      <c r="F1117" s="41"/>
      <c r="G1117" s="41"/>
      <c r="H1117"/>
      <c r="I1117"/>
    </row>
    <row r="1118" spans="1:9" ht="12.75">
      <c r="A1118"/>
      <c r="B1118"/>
      <c r="C1118" s="120"/>
      <c r="D1118" s="40"/>
      <c r="E1118" s="41"/>
      <c r="F1118" s="41"/>
      <c r="G1118" s="41"/>
      <c r="H1118"/>
      <c r="I1118"/>
    </row>
    <row r="1119" spans="1:9" ht="12.75">
      <c r="A1119"/>
      <c r="B1119"/>
      <c r="C1119" s="120"/>
      <c r="D1119" s="40"/>
      <c r="E1119" s="41"/>
      <c r="F1119" s="41"/>
      <c r="G1119" s="41"/>
      <c r="H1119"/>
      <c r="I1119"/>
    </row>
    <row r="1120" spans="1:9" ht="12.75">
      <c r="A1120"/>
      <c r="B1120"/>
      <c r="C1120" s="120"/>
      <c r="D1120" s="40"/>
      <c r="E1120" s="41"/>
      <c r="F1120" s="41"/>
      <c r="G1120" s="41"/>
      <c r="H1120"/>
      <c r="I1120"/>
    </row>
    <row r="1121" spans="1:9" ht="12.75">
      <c r="A1121"/>
      <c r="B1121"/>
      <c r="C1121" s="120"/>
      <c r="D1121" s="40"/>
      <c r="E1121" s="41"/>
      <c r="F1121" s="41"/>
      <c r="G1121" s="41"/>
      <c r="H1121"/>
      <c r="I1121"/>
    </row>
    <row r="1122" spans="1:9" ht="12.75">
      <c r="A1122"/>
      <c r="B1122"/>
      <c r="C1122" s="120"/>
      <c r="D1122" s="40"/>
      <c r="E1122" s="41"/>
      <c r="F1122" s="41"/>
      <c r="G1122" s="41"/>
      <c r="H1122"/>
      <c r="I1122"/>
    </row>
    <row r="1123" spans="1:9" ht="12.75">
      <c r="A1123"/>
      <c r="B1123"/>
      <c r="C1123" s="120"/>
      <c r="D1123" s="40"/>
      <c r="E1123" s="41"/>
      <c r="F1123" s="41"/>
      <c r="G1123" s="41"/>
      <c r="H1123"/>
      <c r="I1123"/>
    </row>
    <row r="1124" spans="1:9" ht="12.75">
      <c r="A1124"/>
      <c r="B1124"/>
      <c r="C1124" s="120"/>
      <c r="D1124" s="40"/>
      <c r="E1124" s="41"/>
      <c r="F1124" s="41"/>
      <c r="G1124" s="41"/>
      <c r="H1124"/>
      <c r="I1124"/>
    </row>
    <row r="1125" spans="1:9" ht="12.75">
      <c r="A1125"/>
      <c r="B1125"/>
      <c r="C1125" s="120"/>
      <c r="D1125" s="40"/>
      <c r="E1125" s="41"/>
      <c r="F1125" s="41"/>
      <c r="G1125" s="41"/>
      <c r="H1125"/>
      <c r="I1125"/>
    </row>
    <row r="1126" spans="1:9" ht="12.75">
      <c r="A1126"/>
      <c r="B1126"/>
      <c r="C1126" s="120"/>
      <c r="D1126" s="40"/>
      <c r="E1126" s="41"/>
      <c r="F1126" s="41"/>
      <c r="G1126" s="41"/>
      <c r="H1126"/>
      <c r="I1126"/>
    </row>
    <row r="1127" spans="1:9" ht="12.75">
      <c r="A1127"/>
      <c r="B1127"/>
      <c r="C1127" s="120"/>
      <c r="D1127" s="40"/>
      <c r="E1127" s="41"/>
      <c r="F1127" s="41"/>
      <c r="G1127" s="41"/>
      <c r="H1127"/>
      <c r="I1127"/>
    </row>
    <row r="1128" spans="1:9" ht="12.75">
      <c r="A1128"/>
      <c r="B1128"/>
      <c r="C1128" s="120"/>
      <c r="D1128" s="40"/>
      <c r="E1128" s="41"/>
      <c r="F1128" s="41"/>
      <c r="G1128" s="41"/>
      <c r="H1128"/>
      <c r="I1128"/>
    </row>
    <row r="1129" spans="1:9" ht="12.75">
      <c r="A1129"/>
      <c r="B1129"/>
      <c r="C1129" s="120"/>
      <c r="D1129" s="40"/>
      <c r="E1129" s="41"/>
      <c r="F1129" s="41"/>
      <c r="G1129" s="41"/>
      <c r="H1129"/>
      <c r="I1129"/>
    </row>
    <row r="1130" spans="1:9" ht="12.75">
      <c r="A1130"/>
      <c r="B1130"/>
      <c r="C1130" s="120"/>
      <c r="D1130" s="40"/>
      <c r="E1130" s="41"/>
      <c r="F1130" s="41"/>
      <c r="G1130" s="41"/>
      <c r="H1130"/>
      <c r="I1130"/>
    </row>
    <row r="1131" spans="1:9" ht="12.75">
      <c r="A1131"/>
      <c r="B1131"/>
      <c r="C1131" s="120"/>
      <c r="D1131" s="40"/>
      <c r="E1131" s="41"/>
      <c r="F1131" s="41"/>
      <c r="G1131" s="41"/>
      <c r="H1131"/>
      <c r="I1131"/>
    </row>
    <row r="1132" spans="1:9" ht="12.75">
      <c r="A1132"/>
      <c r="B1132"/>
      <c r="C1132" s="120"/>
      <c r="D1132" s="40"/>
      <c r="E1132" s="41"/>
      <c r="F1132" s="41"/>
      <c r="G1132" s="41"/>
      <c r="H1132"/>
      <c r="I1132"/>
    </row>
    <row r="1133" spans="1:9" ht="12.75">
      <c r="A1133"/>
      <c r="B1133"/>
      <c r="C1133" s="120"/>
      <c r="D1133" s="40"/>
      <c r="E1133" s="41"/>
      <c r="F1133" s="41"/>
      <c r="G1133" s="41"/>
      <c r="H1133"/>
      <c r="I1133"/>
    </row>
    <row r="1134" spans="1:9" ht="12.75">
      <c r="A1134"/>
      <c r="B1134"/>
      <c r="C1134" s="120"/>
      <c r="D1134" s="40"/>
      <c r="E1134" s="41"/>
      <c r="F1134" s="41"/>
      <c r="G1134" s="41"/>
      <c r="H1134"/>
      <c r="I1134"/>
    </row>
    <row r="1135" spans="1:9" ht="12.75">
      <c r="A1135"/>
      <c r="B1135"/>
      <c r="C1135" s="120"/>
      <c r="D1135" s="40"/>
      <c r="E1135" s="41"/>
      <c r="F1135" s="41"/>
      <c r="G1135" s="41"/>
      <c r="H1135"/>
      <c r="I1135"/>
    </row>
    <row r="1136" spans="1:9" ht="12.75">
      <c r="A1136"/>
      <c r="B1136"/>
      <c r="C1136" s="120"/>
      <c r="D1136" s="40"/>
      <c r="E1136" s="41"/>
      <c r="F1136" s="41"/>
      <c r="G1136" s="41"/>
      <c r="H1136"/>
      <c r="I1136"/>
    </row>
    <row r="1137" spans="1:9" ht="12.75">
      <c r="A1137"/>
      <c r="B1137"/>
      <c r="C1137" s="120"/>
      <c r="D1137" s="40"/>
      <c r="E1137" s="41"/>
      <c r="F1137" s="41"/>
      <c r="G1137" s="41"/>
      <c r="H1137"/>
      <c r="I1137"/>
    </row>
    <row r="1138" spans="1:9" ht="12.75">
      <c r="A1138"/>
      <c r="B1138"/>
      <c r="C1138" s="120"/>
      <c r="D1138" s="40"/>
      <c r="E1138" s="41"/>
      <c r="F1138" s="41"/>
      <c r="G1138" s="41"/>
      <c r="H1138"/>
      <c r="I1138"/>
    </row>
    <row r="1139" spans="1:9" ht="12.75">
      <c r="A1139"/>
      <c r="B1139"/>
      <c r="C1139" s="120"/>
      <c r="D1139" s="40"/>
      <c r="E1139" s="41"/>
      <c r="F1139" s="41"/>
      <c r="G1139" s="41"/>
      <c r="H1139"/>
      <c r="I1139"/>
    </row>
    <row r="1140" spans="1:9" ht="12.75">
      <c r="A1140"/>
      <c r="B1140"/>
      <c r="C1140" s="120"/>
      <c r="D1140" s="40"/>
      <c r="E1140" s="41"/>
      <c r="F1140" s="41"/>
      <c r="G1140" s="41"/>
      <c r="H1140"/>
      <c r="I1140"/>
    </row>
    <row r="1141" spans="1:9" ht="12.75">
      <c r="A1141"/>
      <c r="B1141"/>
      <c r="C1141" s="120"/>
      <c r="D1141" s="40"/>
      <c r="E1141" s="41"/>
      <c r="F1141" s="41"/>
      <c r="G1141" s="41"/>
      <c r="H1141"/>
      <c r="I1141"/>
    </row>
    <row r="1142" spans="1:9" ht="12.75">
      <c r="A1142"/>
      <c r="B1142"/>
      <c r="C1142" s="120"/>
      <c r="D1142" s="40"/>
      <c r="E1142" s="41"/>
      <c r="F1142" s="41"/>
      <c r="G1142" s="41"/>
      <c r="H1142"/>
      <c r="I1142"/>
    </row>
    <row r="1143" spans="1:9" ht="12.75">
      <c r="A1143"/>
      <c r="B1143"/>
      <c r="C1143" s="120"/>
      <c r="D1143" s="40"/>
      <c r="E1143" s="41"/>
      <c r="F1143" s="41"/>
      <c r="G1143" s="41"/>
      <c r="H1143"/>
      <c r="I1143"/>
    </row>
    <row r="1144" spans="1:9" ht="12.75">
      <c r="A1144"/>
      <c r="B1144"/>
      <c r="C1144" s="120"/>
      <c r="D1144" s="40"/>
      <c r="E1144" s="41"/>
      <c r="F1144" s="41"/>
      <c r="G1144" s="41"/>
      <c r="H1144"/>
      <c r="I1144"/>
    </row>
    <row r="1145" spans="1:9" ht="12.75">
      <c r="A1145"/>
      <c r="B1145"/>
      <c r="C1145" s="120"/>
      <c r="D1145" s="40"/>
      <c r="E1145" s="41"/>
      <c r="F1145" s="41"/>
      <c r="G1145" s="41"/>
      <c r="H1145"/>
      <c r="I1145"/>
    </row>
    <row r="1146" spans="1:9" ht="12.75">
      <c r="A1146"/>
      <c r="B1146"/>
      <c r="C1146" s="120"/>
      <c r="D1146" s="40"/>
      <c r="E1146" s="41"/>
      <c r="F1146" s="41"/>
      <c r="G1146" s="41"/>
      <c r="H1146"/>
      <c r="I1146"/>
    </row>
    <row r="1147" spans="1:9" ht="12.75">
      <c r="A1147"/>
      <c r="B1147"/>
      <c r="C1147" s="120"/>
      <c r="D1147" s="40"/>
      <c r="E1147" s="41"/>
      <c r="F1147" s="41"/>
      <c r="G1147" s="41"/>
      <c r="H1147"/>
      <c r="I1147"/>
    </row>
    <row r="1148" spans="1:9" ht="12.75">
      <c r="A1148"/>
      <c r="B1148"/>
      <c r="C1148" s="120"/>
      <c r="D1148" s="40"/>
      <c r="E1148" s="41"/>
      <c r="F1148" s="41"/>
      <c r="G1148" s="41"/>
      <c r="H1148"/>
      <c r="I1148"/>
    </row>
    <row r="1149" spans="1:9" ht="12.75">
      <c r="A1149"/>
      <c r="B1149"/>
      <c r="C1149" s="120"/>
      <c r="D1149" s="40"/>
      <c r="E1149" s="41"/>
      <c r="F1149" s="41"/>
      <c r="G1149" s="41"/>
      <c r="H1149"/>
      <c r="I1149"/>
    </row>
    <row r="1150" spans="1:9" ht="12.75">
      <c r="A1150"/>
      <c r="B1150"/>
      <c r="C1150" s="120"/>
      <c r="D1150" s="40"/>
      <c r="E1150" s="41"/>
      <c r="F1150" s="41"/>
      <c r="G1150" s="41"/>
      <c r="H1150"/>
      <c r="I1150"/>
    </row>
    <row r="1151" spans="1:9" ht="12.75">
      <c r="A1151"/>
      <c r="B1151"/>
      <c r="C1151" s="120"/>
      <c r="D1151" s="40"/>
      <c r="E1151" s="41"/>
      <c r="F1151" s="41"/>
      <c r="G1151" s="41"/>
      <c r="H1151"/>
      <c r="I1151"/>
    </row>
    <row r="1152" spans="1:9" ht="12.75">
      <c r="A1152"/>
      <c r="B1152"/>
      <c r="C1152" s="120"/>
      <c r="D1152" s="40"/>
      <c r="E1152" s="41"/>
      <c r="F1152" s="41"/>
      <c r="G1152" s="41"/>
      <c r="H1152"/>
      <c r="I1152"/>
    </row>
    <row r="1153" spans="1:9" ht="12.75">
      <c r="A1153"/>
      <c r="B1153"/>
      <c r="C1153" s="120"/>
      <c r="D1153" s="40"/>
      <c r="E1153" s="41"/>
      <c r="F1153" s="41"/>
      <c r="G1153" s="41"/>
      <c r="H1153"/>
      <c r="I1153"/>
    </row>
    <row r="1154" spans="1:9" ht="12.75">
      <c r="A1154"/>
      <c r="B1154"/>
      <c r="C1154" s="120"/>
      <c r="D1154" s="40"/>
      <c r="E1154" s="41"/>
      <c r="F1154" s="41"/>
      <c r="G1154" s="41"/>
      <c r="H1154"/>
      <c r="I1154"/>
    </row>
    <row r="1155" spans="1:9" ht="12.75">
      <c r="A1155"/>
      <c r="B1155"/>
      <c r="C1155" s="120"/>
      <c r="D1155" s="40"/>
      <c r="E1155" s="41"/>
      <c r="F1155" s="41"/>
      <c r="G1155" s="41"/>
      <c r="H1155"/>
      <c r="I1155"/>
    </row>
    <row r="1156" spans="1:9" ht="12.75">
      <c r="A1156"/>
      <c r="B1156"/>
      <c r="C1156" s="120"/>
      <c r="D1156" s="40"/>
      <c r="E1156" s="41"/>
      <c r="F1156" s="41"/>
      <c r="G1156" s="41"/>
      <c r="H1156"/>
      <c r="I1156"/>
    </row>
    <row r="1157" spans="1:9" ht="12.75">
      <c r="A1157"/>
      <c r="B1157"/>
      <c r="C1157" s="120"/>
      <c r="D1157" s="40"/>
      <c r="E1157" s="41"/>
      <c r="F1157" s="41"/>
      <c r="G1157" s="41"/>
      <c r="H1157"/>
      <c r="I1157"/>
    </row>
    <row r="1158" spans="1:9" ht="12.75">
      <c r="A1158"/>
      <c r="B1158"/>
      <c r="C1158" s="120"/>
      <c r="D1158" s="40"/>
      <c r="E1158" s="41"/>
      <c r="F1158" s="41"/>
      <c r="G1158" s="41"/>
      <c r="H1158"/>
      <c r="I1158"/>
    </row>
    <row r="1159" spans="1:9" ht="12.75">
      <c r="A1159"/>
      <c r="B1159"/>
      <c r="C1159" s="120"/>
      <c r="D1159" s="40"/>
      <c r="E1159" s="41"/>
      <c r="F1159" s="41"/>
      <c r="G1159" s="41"/>
      <c r="H1159"/>
      <c r="I1159"/>
    </row>
    <row r="1160" spans="1:9" ht="12.75">
      <c r="A1160"/>
      <c r="B1160"/>
      <c r="C1160" s="120"/>
      <c r="D1160" s="40"/>
      <c r="E1160" s="41"/>
      <c r="F1160" s="41"/>
      <c r="G1160" s="41"/>
      <c r="H1160"/>
      <c r="I1160"/>
    </row>
    <row r="1161" spans="1:9" ht="12.75">
      <c r="A1161"/>
      <c r="B1161"/>
      <c r="C1161" s="120"/>
      <c r="D1161" s="40"/>
      <c r="E1161" s="41"/>
      <c r="F1161" s="41"/>
      <c r="G1161" s="41"/>
      <c r="H1161"/>
      <c r="I1161"/>
    </row>
    <row r="1162" spans="1:9" ht="12.75">
      <c r="A1162"/>
      <c r="B1162"/>
      <c r="C1162" s="120"/>
      <c r="D1162" s="40"/>
      <c r="E1162" s="41"/>
      <c r="F1162" s="41"/>
      <c r="G1162" s="41"/>
      <c r="H1162"/>
      <c r="I1162"/>
    </row>
    <row r="1163" spans="1:9" ht="12.75">
      <c r="A1163"/>
      <c r="B1163"/>
      <c r="C1163" s="120"/>
      <c r="D1163" s="40"/>
      <c r="E1163" s="41"/>
      <c r="F1163" s="41"/>
      <c r="G1163" s="41"/>
      <c r="H1163"/>
      <c r="I1163"/>
    </row>
    <row r="1164" spans="1:9" ht="12.75">
      <c r="A1164"/>
      <c r="B1164"/>
      <c r="C1164" s="120"/>
      <c r="D1164" s="40"/>
      <c r="E1164" s="41"/>
      <c r="F1164" s="41"/>
      <c r="G1164" s="41"/>
      <c r="H1164"/>
      <c r="I1164"/>
    </row>
    <row r="1165" spans="1:9" ht="12.75">
      <c r="A1165"/>
      <c r="B1165"/>
      <c r="C1165" s="120"/>
      <c r="D1165" s="40"/>
      <c r="E1165" s="41"/>
      <c r="F1165" s="41"/>
      <c r="G1165" s="41"/>
      <c r="H1165"/>
      <c r="I1165"/>
    </row>
    <row r="1166" spans="1:9" ht="12.75">
      <c r="A1166"/>
      <c r="B1166"/>
      <c r="C1166" s="120"/>
      <c r="D1166" s="40"/>
      <c r="E1166" s="41"/>
      <c r="F1166" s="41"/>
      <c r="G1166" s="41"/>
      <c r="H1166"/>
      <c r="I1166"/>
    </row>
    <row r="1167" spans="1:9" ht="12.75">
      <c r="A1167"/>
      <c r="B1167"/>
      <c r="C1167" s="120"/>
      <c r="D1167" s="40"/>
      <c r="E1167" s="41"/>
      <c r="F1167" s="41"/>
      <c r="G1167" s="41"/>
      <c r="H1167"/>
      <c r="I1167"/>
    </row>
    <row r="1168" spans="1:9" ht="12.75">
      <c r="A1168"/>
      <c r="B1168"/>
      <c r="C1168" s="120"/>
      <c r="D1168" s="40"/>
      <c r="E1168" s="41"/>
      <c r="F1168" s="41"/>
      <c r="G1168" s="41"/>
      <c r="H1168"/>
      <c r="I1168"/>
    </row>
    <row r="1169" spans="1:9" ht="12.75">
      <c r="A1169"/>
      <c r="B1169"/>
      <c r="C1169" s="120"/>
      <c r="D1169" s="40"/>
      <c r="E1169" s="41"/>
      <c r="F1169" s="41"/>
      <c r="G1169" s="41"/>
      <c r="H1169"/>
      <c r="I1169"/>
    </row>
    <row r="1170" spans="1:9" ht="12.75">
      <c r="A1170"/>
      <c r="B1170"/>
      <c r="C1170" s="120"/>
      <c r="D1170" s="40"/>
      <c r="E1170" s="41"/>
      <c r="F1170" s="41"/>
      <c r="G1170" s="41"/>
      <c r="H1170"/>
      <c r="I1170"/>
    </row>
    <row r="1171" spans="1:9" ht="12.75">
      <c r="A1171"/>
      <c r="B1171"/>
      <c r="C1171" s="120"/>
      <c r="D1171" s="40"/>
      <c r="E1171" s="41"/>
      <c r="F1171" s="41"/>
      <c r="G1171" s="41"/>
      <c r="H1171"/>
      <c r="I1171"/>
    </row>
    <row r="1172" spans="1:9" ht="12.75">
      <c r="A1172"/>
      <c r="B1172"/>
      <c r="C1172" s="120"/>
      <c r="D1172" s="40"/>
      <c r="E1172" s="41"/>
      <c r="F1172" s="41"/>
      <c r="G1172" s="41"/>
      <c r="H1172"/>
      <c r="I1172"/>
    </row>
    <row r="1173" spans="1:9" ht="12.75">
      <c r="A1173"/>
      <c r="B1173"/>
      <c r="C1173" s="120"/>
      <c r="D1173" s="40"/>
      <c r="E1173" s="41"/>
      <c r="F1173" s="41"/>
      <c r="G1173" s="41"/>
      <c r="H1173"/>
      <c r="I1173"/>
    </row>
    <row r="1174" spans="1:9" ht="12.75">
      <c r="A1174"/>
      <c r="B1174"/>
      <c r="C1174" s="120"/>
      <c r="D1174" s="40"/>
      <c r="E1174" s="41"/>
      <c r="F1174" s="41"/>
      <c r="G1174" s="41"/>
      <c r="H1174"/>
      <c r="I1174"/>
    </row>
    <row r="1175" spans="1:9" ht="12.75">
      <c r="A1175"/>
      <c r="B1175"/>
      <c r="C1175" s="120"/>
      <c r="D1175" s="40"/>
      <c r="E1175" s="41"/>
      <c r="F1175" s="41"/>
      <c r="G1175" s="41"/>
      <c r="H1175"/>
      <c r="I1175"/>
    </row>
    <row r="1176" spans="1:9" ht="12.75">
      <c r="A1176"/>
      <c r="B1176"/>
      <c r="C1176" s="120"/>
      <c r="D1176" s="40"/>
      <c r="E1176" s="41"/>
      <c r="F1176" s="41"/>
      <c r="G1176" s="41"/>
      <c r="H1176"/>
      <c r="I1176"/>
    </row>
    <row r="1177" spans="1:9" ht="12.75">
      <c r="A1177"/>
      <c r="B1177"/>
      <c r="C1177" s="120"/>
      <c r="D1177" s="40"/>
      <c r="E1177" s="41"/>
      <c r="F1177" s="41"/>
      <c r="G1177" s="41"/>
      <c r="H1177"/>
      <c r="I1177"/>
    </row>
    <row r="1178" spans="1:9" ht="12.75">
      <c r="A1178"/>
      <c r="B1178"/>
      <c r="C1178" s="120"/>
      <c r="D1178" s="40"/>
      <c r="E1178" s="41"/>
      <c r="F1178" s="41"/>
      <c r="G1178" s="41"/>
      <c r="H1178"/>
      <c r="I1178"/>
    </row>
    <row r="1179" spans="1:9" ht="12.75">
      <c r="A1179"/>
      <c r="B1179"/>
      <c r="C1179" s="120"/>
      <c r="D1179" s="40"/>
      <c r="E1179" s="41"/>
      <c r="F1179" s="41"/>
      <c r="G1179" s="41"/>
      <c r="H1179"/>
      <c r="I1179"/>
    </row>
    <row r="1180" spans="1:9" ht="12.75">
      <c r="A1180"/>
      <c r="B1180"/>
      <c r="C1180" s="120"/>
      <c r="D1180" s="40"/>
      <c r="E1180" s="41"/>
      <c r="F1180" s="41"/>
      <c r="G1180" s="41"/>
      <c r="H1180"/>
      <c r="I1180"/>
    </row>
    <row r="1181" spans="1:9" ht="12.75">
      <c r="A1181"/>
      <c r="B1181"/>
      <c r="C1181" s="120"/>
      <c r="D1181" s="40"/>
      <c r="E1181" s="41"/>
      <c r="F1181" s="41"/>
      <c r="G1181" s="41"/>
      <c r="H1181"/>
      <c r="I1181"/>
    </row>
    <row r="1182" spans="1:9" ht="12.75">
      <c r="A1182"/>
      <c r="B1182"/>
      <c r="C1182" s="120"/>
      <c r="D1182" s="40"/>
      <c r="E1182" s="41"/>
      <c r="F1182" s="41"/>
      <c r="G1182" s="41"/>
      <c r="H1182"/>
      <c r="I1182"/>
    </row>
    <row r="1183" spans="1:9" ht="12.75">
      <c r="A1183"/>
      <c r="B1183"/>
      <c r="C1183" s="120"/>
      <c r="D1183" s="40"/>
      <c r="E1183" s="41"/>
      <c r="F1183" s="41"/>
      <c r="G1183" s="41"/>
      <c r="H1183"/>
      <c r="I1183"/>
    </row>
    <row r="1184" spans="1:9" ht="12.75">
      <c r="A1184"/>
      <c r="B1184"/>
      <c r="C1184" s="120"/>
      <c r="D1184" s="40"/>
      <c r="E1184" s="41"/>
      <c r="F1184" s="41"/>
      <c r="G1184" s="41"/>
      <c r="H1184"/>
      <c r="I1184"/>
    </row>
    <row r="1185" spans="1:9" ht="12.75">
      <c r="A1185"/>
      <c r="B1185"/>
      <c r="C1185" s="120"/>
      <c r="D1185" s="40"/>
      <c r="E1185" s="41"/>
      <c r="F1185" s="41"/>
      <c r="G1185" s="41"/>
      <c r="H1185"/>
      <c r="I1185"/>
    </row>
    <row r="1186" spans="1:9" ht="12.75">
      <c r="A1186"/>
      <c r="B1186"/>
      <c r="C1186" s="120"/>
      <c r="D1186" s="40"/>
      <c r="E1186" s="41"/>
      <c r="F1186" s="41"/>
      <c r="G1186" s="41"/>
      <c r="H1186"/>
      <c r="I1186"/>
    </row>
    <row r="1187" spans="1:9" ht="12.75">
      <c r="A1187"/>
      <c r="B1187"/>
      <c r="C1187" s="120"/>
      <c r="D1187" s="40"/>
      <c r="E1187" s="41"/>
      <c r="F1187" s="41"/>
      <c r="G1187" s="41"/>
      <c r="H1187"/>
      <c r="I1187"/>
    </row>
    <row r="1188" spans="1:9" ht="12.75">
      <c r="A1188"/>
      <c r="B1188"/>
      <c r="C1188" s="120"/>
      <c r="D1188" s="40"/>
      <c r="E1188" s="41"/>
      <c r="F1188" s="41"/>
      <c r="G1188" s="41"/>
      <c r="H1188"/>
      <c r="I1188"/>
    </row>
    <row r="1189" spans="1:9" ht="12.75">
      <c r="A1189"/>
      <c r="B1189"/>
      <c r="C1189" s="120"/>
      <c r="D1189" s="40"/>
      <c r="E1189" s="41"/>
      <c r="F1189" s="41"/>
      <c r="G1189" s="41"/>
      <c r="H1189"/>
      <c r="I1189"/>
    </row>
    <row r="1190" spans="1:9" ht="12.75">
      <c r="A1190"/>
      <c r="B1190"/>
      <c r="C1190" s="120"/>
      <c r="D1190" s="40"/>
      <c r="E1190" s="41"/>
      <c r="F1190" s="41"/>
      <c r="G1190" s="41"/>
      <c r="H1190"/>
      <c r="I1190"/>
    </row>
    <row r="1191" spans="1:9" ht="12.75">
      <c r="A1191"/>
      <c r="B1191"/>
      <c r="C1191" s="120"/>
      <c r="D1191" s="40"/>
      <c r="E1191" s="41"/>
      <c r="F1191" s="41"/>
      <c r="G1191" s="41"/>
      <c r="H1191"/>
      <c r="I1191"/>
    </row>
    <row r="1192" spans="1:9" ht="12.75">
      <c r="A1192"/>
      <c r="B1192"/>
      <c r="C1192" s="120"/>
      <c r="D1192" s="40"/>
      <c r="E1192" s="41"/>
      <c r="F1192" s="41"/>
      <c r="G1192" s="41"/>
      <c r="H1192"/>
      <c r="I1192"/>
    </row>
    <row r="1193" spans="1:9" ht="12.75">
      <c r="A1193"/>
      <c r="B1193"/>
      <c r="C1193" s="120"/>
      <c r="D1193" s="40"/>
      <c r="E1193" s="41"/>
      <c r="F1193" s="41"/>
      <c r="G1193" s="41"/>
      <c r="H1193"/>
      <c r="I1193"/>
    </row>
    <row r="1194" spans="1:9" ht="12.75">
      <c r="A1194"/>
      <c r="B1194"/>
      <c r="C1194" s="120"/>
      <c r="D1194" s="40"/>
      <c r="E1194" s="41"/>
      <c r="F1194" s="41"/>
      <c r="G1194" s="41"/>
      <c r="H1194"/>
      <c r="I1194"/>
    </row>
    <row r="1195" spans="1:9" ht="12.75">
      <c r="A1195"/>
      <c r="B1195"/>
      <c r="C1195" s="120"/>
      <c r="D1195" s="40"/>
      <c r="E1195" s="41"/>
      <c r="F1195" s="41"/>
      <c r="G1195" s="41"/>
      <c r="H1195"/>
      <c r="I1195"/>
    </row>
    <row r="1196" spans="1:9" ht="12.75">
      <c r="A1196"/>
      <c r="B1196"/>
      <c r="C1196" s="120"/>
      <c r="D1196" s="40"/>
      <c r="E1196" s="41"/>
      <c r="F1196" s="41"/>
      <c r="G1196" s="41"/>
      <c r="H1196"/>
      <c r="I1196"/>
    </row>
    <row r="1197" spans="1:9" ht="12.75">
      <c r="A1197"/>
      <c r="B1197"/>
      <c r="C1197" s="120"/>
      <c r="D1197" s="40"/>
      <c r="E1197" s="41"/>
      <c r="F1197" s="41"/>
      <c r="G1197" s="41"/>
      <c r="H1197"/>
      <c r="I1197"/>
    </row>
    <row r="1198" spans="1:9" ht="12.75">
      <c r="A1198"/>
      <c r="B1198"/>
      <c r="C1198" s="120"/>
      <c r="D1198" s="40"/>
      <c r="E1198" s="41"/>
      <c r="F1198" s="41"/>
      <c r="G1198" s="41"/>
      <c r="H1198"/>
      <c r="I1198"/>
    </row>
    <row r="1199" spans="1:9" ht="12.75">
      <c r="A1199"/>
      <c r="B1199"/>
      <c r="C1199" s="120"/>
      <c r="D1199" s="40"/>
      <c r="E1199" s="41"/>
      <c r="F1199" s="41"/>
      <c r="G1199" s="41"/>
      <c r="H1199"/>
      <c r="I1199"/>
    </row>
    <row r="1200" spans="1:9" ht="12.75">
      <c r="A1200"/>
      <c r="B1200"/>
      <c r="C1200" s="120"/>
      <c r="D1200" s="40"/>
      <c r="E1200" s="41"/>
      <c r="F1200" s="41"/>
      <c r="G1200" s="41"/>
      <c r="H1200"/>
      <c r="I1200"/>
    </row>
    <row r="1201" spans="1:9" ht="12.75">
      <c r="A1201"/>
      <c r="B1201"/>
      <c r="C1201" s="120"/>
      <c r="D1201" s="40"/>
      <c r="E1201" s="41"/>
      <c r="F1201" s="41"/>
      <c r="G1201" s="41"/>
      <c r="H1201"/>
      <c r="I1201"/>
    </row>
    <row r="1202" spans="1:9" ht="12.75">
      <c r="A1202"/>
      <c r="B1202"/>
      <c r="C1202" s="120"/>
      <c r="D1202" s="40"/>
      <c r="E1202" s="41"/>
      <c r="F1202" s="41"/>
      <c r="G1202" s="41"/>
      <c r="H1202"/>
      <c r="I1202"/>
    </row>
    <row r="1203" spans="1:9" ht="12.75">
      <c r="A1203"/>
      <c r="B1203"/>
      <c r="C1203" s="120"/>
      <c r="D1203" s="40"/>
      <c r="E1203" s="41"/>
      <c r="F1203" s="41"/>
      <c r="G1203" s="41"/>
      <c r="H1203"/>
      <c r="I1203"/>
    </row>
    <row r="1204" spans="1:9" ht="12.75">
      <c r="A1204"/>
      <c r="B1204"/>
      <c r="C1204" s="120"/>
      <c r="D1204" s="40"/>
      <c r="E1204" s="41"/>
      <c r="F1204" s="41"/>
      <c r="G1204" s="41"/>
      <c r="H1204"/>
      <c r="I1204"/>
    </row>
    <row r="1205" spans="1:9" ht="12.75">
      <c r="A1205"/>
      <c r="B1205"/>
      <c r="C1205" s="120"/>
      <c r="D1205" s="40"/>
      <c r="E1205" s="41"/>
      <c r="F1205" s="41"/>
      <c r="G1205" s="41"/>
      <c r="H1205"/>
      <c r="I1205"/>
    </row>
    <row r="1206" spans="1:9" ht="12.75">
      <c r="A1206"/>
      <c r="B1206"/>
      <c r="C1206" s="120"/>
      <c r="D1206" s="40"/>
      <c r="E1206" s="41"/>
      <c r="F1206" s="41"/>
      <c r="G1206" s="41"/>
      <c r="H1206"/>
      <c r="I1206"/>
    </row>
    <row r="1207" spans="1:9" ht="12.75">
      <c r="A1207"/>
      <c r="B1207"/>
      <c r="C1207" s="120"/>
      <c r="D1207" s="40"/>
      <c r="E1207" s="41"/>
      <c r="F1207" s="41"/>
      <c r="G1207" s="41"/>
      <c r="H1207"/>
      <c r="I1207"/>
    </row>
    <row r="1208" spans="1:9" ht="12.75">
      <c r="A1208"/>
      <c r="B1208"/>
      <c r="C1208" s="120"/>
      <c r="D1208" s="40"/>
      <c r="E1208" s="41"/>
      <c r="F1208" s="41"/>
      <c r="G1208" s="41"/>
      <c r="H1208"/>
      <c r="I1208"/>
    </row>
    <row r="1209" spans="1:9" ht="12.75">
      <c r="A1209"/>
      <c r="B1209"/>
      <c r="C1209" s="120"/>
      <c r="D1209" s="40"/>
      <c r="E1209" s="41"/>
      <c r="F1209" s="41"/>
      <c r="G1209" s="41"/>
      <c r="H1209"/>
      <c r="I1209"/>
    </row>
    <row r="1210" spans="1:9" ht="12.75">
      <c r="A1210"/>
      <c r="B1210"/>
      <c r="C1210" s="120"/>
      <c r="D1210" s="40"/>
      <c r="E1210" s="41"/>
      <c r="F1210" s="41"/>
      <c r="G1210" s="41"/>
      <c r="H1210"/>
      <c r="I1210"/>
    </row>
    <row r="1211" spans="1:9" ht="12.75">
      <c r="A1211"/>
      <c r="B1211"/>
      <c r="C1211" s="120"/>
      <c r="D1211" s="40"/>
      <c r="E1211" s="41"/>
      <c r="F1211" s="41"/>
      <c r="G1211" s="41"/>
      <c r="H1211"/>
      <c r="I1211"/>
    </row>
    <row r="1212" spans="1:9" ht="12.75">
      <c r="A1212"/>
      <c r="B1212"/>
      <c r="C1212" s="120"/>
      <c r="D1212" s="40"/>
      <c r="E1212" s="41"/>
      <c r="F1212" s="41"/>
      <c r="G1212" s="41"/>
      <c r="H1212"/>
      <c r="I1212"/>
    </row>
    <row r="1213" spans="1:9" ht="12.75">
      <c r="A1213"/>
      <c r="B1213"/>
      <c r="C1213" s="120"/>
      <c r="D1213" s="40"/>
      <c r="E1213" s="41"/>
      <c r="F1213" s="41"/>
      <c r="G1213" s="41"/>
      <c r="H1213"/>
      <c r="I1213"/>
    </row>
    <row r="1214" spans="1:9" ht="12.75">
      <c r="A1214"/>
      <c r="B1214"/>
      <c r="C1214" s="120"/>
      <c r="D1214" s="40"/>
      <c r="E1214" s="41"/>
      <c r="F1214" s="41"/>
      <c r="G1214" s="41"/>
      <c r="H1214"/>
      <c r="I1214"/>
    </row>
    <row r="1215" spans="1:9" ht="12.75">
      <c r="A1215"/>
      <c r="B1215"/>
      <c r="C1215" s="120"/>
      <c r="D1215" s="40"/>
      <c r="E1215" s="41"/>
      <c r="F1215" s="41"/>
      <c r="G1215" s="41"/>
      <c r="H1215"/>
      <c r="I1215"/>
    </row>
    <row r="1216" spans="1:9" ht="12.75">
      <c r="A1216"/>
      <c r="B1216"/>
      <c r="C1216" s="120"/>
      <c r="D1216" s="40"/>
      <c r="E1216" s="41"/>
      <c r="F1216" s="41"/>
      <c r="G1216" s="41"/>
      <c r="H1216"/>
      <c r="I1216"/>
    </row>
    <row r="1217" spans="1:9" ht="12.75">
      <c r="A1217"/>
      <c r="B1217"/>
      <c r="C1217" s="120"/>
      <c r="D1217" s="40"/>
      <c r="E1217" s="41"/>
      <c r="F1217" s="41"/>
      <c r="G1217" s="41"/>
      <c r="H1217"/>
      <c r="I1217"/>
    </row>
    <row r="1218" spans="1:9" ht="12.75">
      <c r="A1218"/>
      <c r="B1218"/>
      <c r="C1218" s="120"/>
      <c r="D1218" s="40"/>
      <c r="E1218" s="41"/>
      <c r="F1218" s="41"/>
      <c r="G1218" s="41"/>
      <c r="H1218"/>
      <c r="I1218"/>
    </row>
    <row r="1219" spans="1:9" ht="12.75">
      <c r="A1219"/>
      <c r="B1219"/>
      <c r="C1219" s="120"/>
      <c r="D1219" s="40"/>
      <c r="E1219" s="41"/>
      <c r="F1219" s="41"/>
      <c r="G1219" s="41"/>
      <c r="H1219"/>
      <c r="I1219"/>
    </row>
    <row r="1220" spans="1:9" ht="12.75">
      <c r="A1220"/>
      <c r="B1220"/>
      <c r="C1220" s="120"/>
      <c r="D1220" s="40"/>
      <c r="E1220" s="41"/>
      <c r="F1220" s="41"/>
      <c r="G1220" s="41"/>
      <c r="H1220"/>
      <c r="I1220"/>
    </row>
    <row r="1221" spans="1:9" ht="12.75">
      <c r="A1221"/>
      <c r="B1221"/>
      <c r="C1221" s="120"/>
      <c r="D1221" s="40"/>
      <c r="E1221" s="41"/>
      <c r="F1221" s="41"/>
      <c r="G1221" s="41"/>
      <c r="H1221"/>
      <c r="I1221"/>
    </row>
    <row r="1222" spans="1:9" ht="12.75">
      <c r="A1222"/>
      <c r="B1222"/>
      <c r="C1222" s="120"/>
      <c r="D1222" s="40"/>
      <c r="E1222" s="41"/>
      <c r="F1222" s="41"/>
      <c r="G1222" s="41"/>
      <c r="H1222"/>
      <c r="I1222"/>
    </row>
    <row r="1223" spans="1:9" ht="12.75">
      <c r="A1223"/>
      <c r="B1223"/>
      <c r="C1223" s="120"/>
      <c r="D1223" s="40"/>
      <c r="E1223" s="41"/>
      <c r="F1223" s="41"/>
      <c r="G1223" s="41"/>
      <c r="H1223"/>
      <c r="I1223"/>
    </row>
    <row r="1224" spans="1:9" ht="12.75">
      <c r="A1224"/>
      <c r="B1224"/>
      <c r="C1224" s="120"/>
      <c r="D1224" s="40"/>
      <c r="E1224" s="41"/>
      <c r="F1224" s="41"/>
      <c r="G1224" s="41"/>
      <c r="H1224"/>
      <c r="I1224"/>
    </row>
    <row r="1225" spans="1:9" ht="12.75">
      <c r="A1225"/>
      <c r="B1225"/>
      <c r="C1225" s="120"/>
      <c r="D1225" s="40"/>
      <c r="E1225" s="41"/>
      <c r="F1225" s="41"/>
      <c r="G1225" s="41"/>
      <c r="H1225"/>
      <c r="I1225"/>
    </row>
    <row r="1226" spans="1:9" ht="12.75">
      <c r="A1226"/>
      <c r="B1226"/>
      <c r="C1226" s="120"/>
      <c r="D1226" s="40"/>
      <c r="E1226" s="41"/>
      <c r="F1226" s="41"/>
      <c r="G1226" s="41"/>
      <c r="H1226"/>
      <c r="I1226"/>
    </row>
    <row r="1227" spans="1:9" ht="12.75">
      <c r="A1227"/>
      <c r="B1227"/>
      <c r="C1227" s="120"/>
      <c r="D1227" s="40"/>
      <c r="E1227" s="41"/>
      <c r="F1227" s="41"/>
      <c r="G1227" s="41"/>
      <c r="H1227"/>
      <c r="I1227"/>
    </row>
    <row r="1228" spans="1:9" ht="12.75">
      <c r="A1228"/>
      <c r="B1228"/>
      <c r="C1228" s="120"/>
      <c r="D1228" s="40"/>
      <c r="E1228" s="41"/>
      <c r="F1228" s="41"/>
      <c r="G1228" s="41"/>
      <c r="H1228"/>
      <c r="I1228"/>
    </row>
    <row r="1229" spans="1:9" ht="12.75">
      <c r="A1229"/>
      <c r="B1229"/>
      <c r="C1229" s="120"/>
      <c r="D1229" s="40"/>
      <c r="E1229" s="41"/>
      <c r="F1229" s="41"/>
      <c r="G1229" s="41"/>
      <c r="H1229"/>
      <c r="I1229"/>
    </row>
    <row r="1230" spans="1:9" ht="12.75">
      <c r="A1230"/>
      <c r="B1230"/>
      <c r="C1230" s="120"/>
      <c r="D1230" s="40"/>
      <c r="E1230" s="41"/>
      <c r="F1230" s="41"/>
      <c r="G1230" s="41"/>
      <c r="H1230"/>
      <c r="I1230"/>
    </row>
    <row r="1231" spans="1:9" ht="12.75">
      <c r="A1231"/>
      <c r="B1231"/>
      <c r="C1231" s="120"/>
      <c r="D1231" s="40"/>
      <c r="E1231" s="41"/>
      <c r="F1231" s="41"/>
      <c r="G1231" s="41"/>
      <c r="H1231"/>
      <c r="I1231"/>
    </row>
    <row r="1232" spans="1:9" ht="12.75">
      <c r="A1232"/>
      <c r="B1232"/>
      <c r="C1232" s="120"/>
      <c r="D1232" s="40"/>
      <c r="E1232" s="41"/>
      <c r="F1232" s="41"/>
      <c r="G1232" s="41"/>
      <c r="H1232"/>
      <c r="I1232"/>
    </row>
    <row r="1233" spans="1:9" ht="12.75">
      <c r="A1233"/>
      <c r="B1233"/>
      <c r="C1233" s="120"/>
      <c r="D1233" s="40"/>
      <c r="H1233"/>
      <c r="I1233"/>
    </row>
    <row r="1234" spans="1:9" ht="12.75">
      <c r="A1234"/>
      <c r="B1234"/>
      <c r="C1234" s="120"/>
      <c r="D1234" s="40"/>
      <c r="H1234"/>
      <c r="I1234"/>
    </row>
    <row r="1235" spans="1:9" ht="12.75">
      <c r="A1235"/>
      <c r="B1235"/>
      <c r="C1235" s="120"/>
      <c r="D1235" s="40"/>
      <c r="H1235"/>
      <c r="I1235"/>
    </row>
    <row r="1236" spans="1:9" ht="12.75">
      <c r="A1236"/>
      <c r="B1236"/>
      <c r="C1236" s="120"/>
      <c r="D1236" s="40"/>
      <c r="H1236"/>
      <c r="I1236"/>
    </row>
    <row r="1237" spans="1:9" ht="12.75">
      <c r="A1237"/>
      <c r="B1237"/>
      <c r="C1237" s="120"/>
      <c r="D1237" s="40"/>
      <c r="H1237"/>
      <c r="I1237"/>
    </row>
    <row r="1238" spans="1:9" ht="12.75">
      <c r="A1238"/>
      <c r="B1238"/>
      <c r="C1238" s="120"/>
      <c r="D1238" s="40"/>
      <c r="H1238"/>
      <c r="I1238"/>
    </row>
    <row r="1239" spans="1:9" ht="12.75">
      <c r="A1239"/>
      <c r="B1239"/>
      <c r="C1239" s="120"/>
      <c r="D1239" s="40"/>
      <c r="H1239"/>
      <c r="I1239"/>
    </row>
    <row r="1240" spans="1:9" ht="12.75">
      <c r="A1240"/>
      <c r="B1240"/>
      <c r="C1240" s="120"/>
      <c r="D1240" s="40"/>
      <c r="H1240"/>
      <c r="I1240"/>
    </row>
    <row r="1241" spans="1:9" ht="12.75">
      <c r="A1241"/>
      <c r="B1241"/>
      <c r="C1241" s="120"/>
      <c r="D1241" s="40"/>
      <c r="E1241"/>
      <c r="F1241"/>
      <c r="G1241"/>
      <c r="H1241"/>
      <c r="I1241"/>
    </row>
    <row r="1242" spans="1:9" ht="12.75">
      <c r="A1242"/>
      <c r="B1242"/>
      <c r="C1242" s="120"/>
      <c r="D1242" s="40"/>
      <c r="E1242"/>
      <c r="F1242"/>
      <c r="G1242"/>
      <c r="H1242"/>
      <c r="I1242"/>
    </row>
    <row r="1243" spans="1:9" ht="12.75">
      <c r="A1243"/>
      <c r="B1243"/>
      <c r="C1243" s="120"/>
      <c r="D1243" s="40"/>
      <c r="E1243"/>
      <c r="F1243"/>
      <c r="G1243"/>
      <c r="H1243"/>
      <c r="I1243"/>
    </row>
    <row r="1244" spans="1:9" ht="12.75">
      <c r="A1244"/>
      <c r="B1244"/>
      <c r="C1244" s="120"/>
      <c r="D1244" s="40"/>
      <c r="E1244"/>
      <c r="F1244"/>
      <c r="G1244"/>
      <c r="H1244"/>
      <c r="I1244"/>
    </row>
    <row r="1245" spans="1:9" ht="12.75">
      <c r="A1245"/>
      <c r="B1245"/>
      <c r="C1245" s="120"/>
      <c r="D1245" s="40"/>
      <c r="E1245"/>
      <c r="F1245"/>
      <c r="G1245"/>
      <c r="H1245"/>
      <c r="I1245"/>
    </row>
    <row r="1246" spans="1:9" ht="12.75">
      <c r="A1246"/>
      <c r="B1246"/>
      <c r="C1246" s="120"/>
      <c r="D1246" s="40"/>
      <c r="E1246"/>
      <c r="F1246"/>
      <c r="G1246"/>
      <c r="H1246"/>
      <c r="I1246"/>
    </row>
    <row r="1247" spans="1:9" ht="12.75">
      <c r="A1247"/>
      <c r="B1247"/>
      <c r="C1247" s="120"/>
      <c r="D1247" s="40"/>
      <c r="E1247"/>
      <c r="F1247"/>
      <c r="G1247"/>
      <c r="H1247"/>
      <c r="I1247"/>
    </row>
    <row r="1248" spans="1:9" ht="12.75">
      <c r="A1248"/>
      <c r="B1248"/>
      <c r="C1248" s="120"/>
      <c r="D1248" s="40"/>
      <c r="E1248"/>
      <c r="F1248"/>
      <c r="G1248"/>
      <c r="H1248"/>
      <c r="I1248"/>
    </row>
    <row r="1249" spans="1:9" ht="12.75">
      <c r="A1249"/>
      <c r="B1249"/>
      <c r="C1249" s="120"/>
      <c r="D1249" s="40"/>
      <c r="E1249"/>
      <c r="F1249"/>
      <c r="G1249"/>
      <c r="H1249"/>
      <c r="I1249"/>
    </row>
    <row r="1250" spans="1:9" ht="12.75">
      <c r="A1250"/>
      <c r="B1250"/>
      <c r="C1250" s="120"/>
      <c r="D1250" s="40"/>
      <c r="E1250"/>
      <c r="F1250"/>
      <c r="G1250"/>
      <c r="H1250"/>
      <c r="I1250"/>
    </row>
    <row r="1251" spans="1:9" ht="12.75">
      <c r="A1251"/>
      <c r="B1251"/>
      <c r="C1251" s="120"/>
      <c r="D1251" s="40"/>
      <c r="E1251"/>
      <c r="F1251"/>
      <c r="G1251"/>
      <c r="H1251"/>
      <c r="I1251"/>
    </row>
    <row r="1252" spans="1:9" ht="12.75">
      <c r="A1252"/>
      <c r="B1252"/>
      <c r="C1252" s="120"/>
      <c r="D1252" s="40"/>
      <c r="E1252"/>
      <c r="F1252"/>
      <c r="G1252"/>
      <c r="H1252"/>
      <c r="I1252"/>
    </row>
    <row r="1253" spans="1:9" ht="12.75">
      <c r="A1253"/>
      <c r="B1253"/>
      <c r="C1253" s="120"/>
      <c r="D1253" s="40"/>
      <c r="E1253"/>
      <c r="F1253"/>
      <c r="G1253"/>
      <c r="H1253"/>
      <c r="I1253"/>
    </row>
    <row r="1254" spans="1:9" ht="12.75">
      <c r="A1254"/>
      <c r="B1254"/>
      <c r="C1254" s="120"/>
      <c r="D1254" s="40"/>
      <c r="E1254"/>
      <c r="F1254"/>
      <c r="G1254"/>
      <c r="H1254"/>
      <c r="I1254"/>
    </row>
    <row r="1255" spans="1:9" ht="12.75">
      <c r="A1255"/>
      <c r="B1255"/>
      <c r="C1255" s="120"/>
      <c r="D1255" s="40"/>
      <c r="E1255"/>
      <c r="F1255"/>
      <c r="G1255"/>
      <c r="H1255"/>
      <c r="I1255"/>
    </row>
    <row r="1256" spans="1:9" ht="12.75">
      <c r="A1256"/>
      <c r="B1256"/>
      <c r="C1256" s="120"/>
      <c r="D1256" s="40"/>
      <c r="E1256"/>
      <c r="F1256"/>
      <c r="G1256"/>
      <c r="H1256"/>
      <c r="I1256"/>
    </row>
    <row r="1257" spans="1:9" ht="12.75">
      <c r="A1257"/>
      <c r="B1257"/>
      <c r="C1257" s="120"/>
      <c r="D1257" s="40"/>
      <c r="E1257"/>
      <c r="F1257"/>
      <c r="G1257"/>
      <c r="H1257"/>
      <c r="I1257"/>
    </row>
    <row r="1258" spans="1:9" ht="12.75">
      <c r="A1258"/>
      <c r="B1258"/>
      <c r="C1258" s="120"/>
      <c r="D1258" s="40"/>
      <c r="E1258"/>
      <c r="F1258"/>
      <c r="G1258"/>
      <c r="H1258"/>
      <c r="I1258"/>
    </row>
    <row r="1259" spans="1:9" ht="12.75">
      <c r="A1259"/>
      <c r="B1259"/>
      <c r="C1259" s="120"/>
      <c r="D1259" s="40"/>
      <c r="E1259"/>
      <c r="F1259"/>
      <c r="G1259"/>
      <c r="H1259"/>
      <c r="I1259"/>
    </row>
    <row r="1260" spans="1:9" ht="12.75">
      <c r="A1260"/>
      <c r="B1260"/>
      <c r="C1260" s="120"/>
      <c r="D1260" s="40"/>
      <c r="E1260"/>
      <c r="F1260"/>
      <c r="G1260"/>
      <c r="H1260"/>
      <c r="I1260"/>
    </row>
    <row r="1261" spans="1:9" ht="12.75">
      <c r="A1261"/>
      <c r="B1261"/>
      <c r="C1261" s="120"/>
      <c r="D1261" s="40"/>
      <c r="E1261"/>
      <c r="F1261"/>
      <c r="G1261"/>
      <c r="H1261"/>
      <c r="I1261"/>
    </row>
    <row r="1262" spans="1:9" ht="12.75">
      <c r="A1262"/>
      <c r="B1262"/>
      <c r="C1262" s="120"/>
      <c r="D1262" s="40"/>
      <c r="E1262"/>
      <c r="F1262"/>
      <c r="G1262"/>
      <c r="H1262"/>
      <c r="I1262"/>
    </row>
    <row r="1263" spans="1:9" ht="12.75">
      <c r="A1263"/>
      <c r="B1263"/>
      <c r="C1263" s="120"/>
      <c r="D1263" s="40"/>
      <c r="E1263"/>
      <c r="F1263"/>
      <c r="G1263"/>
      <c r="H1263"/>
      <c r="I1263"/>
    </row>
    <row r="1264" spans="1:9" ht="12.75">
      <c r="A1264"/>
      <c r="B1264"/>
      <c r="C1264" s="120"/>
      <c r="D1264" s="40"/>
      <c r="E1264"/>
      <c r="F1264"/>
      <c r="G1264"/>
      <c r="H1264"/>
      <c r="I1264"/>
    </row>
    <row r="1265" spans="1:9" ht="12.75">
      <c r="A1265"/>
      <c r="B1265"/>
      <c r="C1265" s="120"/>
      <c r="D1265" s="40"/>
      <c r="E1265"/>
      <c r="F1265"/>
      <c r="G1265"/>
      <c r="H1265"/>
      <c r="I1265"/>
    </row>
    <row r="1266" spans="1:9" ht="12.75">
      <c r="A1266"/>
      <c r="B1266"/>
      <c r="C1266" s="120"/>
      <c r="D1266" s="40"/>
      <c r="E1266"/>
      <c r="F1266"/>
      <c r="G1266"/>
      <c r="H1266"/>
      <c r="I1266"/>
    </row>
    <row r="1267" spans="1:9" ht="12.75">
      <c r="A1267"/>
      <c r="B1267"/>
      <c r="C1267" s="120"/>
      <c r="D1267" s="40"/>
      <c r="E1267"/>
      <c r="F1267"/>
      <c r="G1267"/>
      <c r="H1267"/>
      <c r="I1267"/>
    </row>
    <row r="1268" spans="1:9" ht="12.75">
      <c r="A1268"/>
      <c r="B1268"/>
      <c r="C1268" s="120"/>
      <c r="D1268" s="40"/>
      <c r="E1268"/>
      <c r="F1268"/>
      <c r="G1268"/>
      <c r="H1268"/>
      <c r="I1268"/>
    </row>
    <row r="1269" spans="1:9" ht="12.75">
      <c r="A1269"/>
      <c r="B1269"/>
      <c r="C1269" s="120"/>
      <c r="D1269" s="40"/>
      <c r="E1269"/>
      <c r="F1269"/>
      <c r="G1269"/>
      <c r="H1269"/>
      <c r="I1269"/>
    </row>
    <row r="1270" spans="1:9" ht="12.75">
      <c r="A1270"/>
      <c r="B1270"/>
      <c r="C1270" s="120"/>
      <c r="D1270" s="40"/>
      <c r="E1270"/>
      <c r="F1270"/>
      <c r="G1270"/>
      <c r="H1270"/>
      <c r="I1270"/>
    </row>
    <row r="1271" spans="1:9" ht="12.75">
      <c r="A1271"/>
      <c r="B1271"/>
      <c r="C1271" s="120"/>
      <c r="D1271" s="40"/>
      <c r="E1271"/>
      <c r="F1271"/>
      <c r="G1271"/>
      <c r="H1271"/>
      <c r="I1271"/>
    </row>
    <row r="1272" spans="1:9" ht="12.75">
      <c r="A1272"/>
      <c r="B1272"/>
      <c r="C1272" s="120"/>
      <c r="D1272" s="40"/>
      <c r="E1272"/>
      <c r="F1272"/>
      <c r="G1272"/>
      <c r="H1272"/>
      <c r="I1272"/>
    </row>
    <row r="1273" spans="1:9" ht="12.75">
      <c r="A1273"/>
      <c r="B1273"/>
      <c r="C1273" s="120"/>
      <c r="D1273" s="40"/>
      <c r="E1273"/>
      <c r="F1273"/>
      <c r="G1273"/>
      <c r="H1273"/>
      <c r="I1273"/>
    </row>
    <row r="1274" spans="1:9" ht="12.75">
      <c r="A1274"/>
      <c r="B1274"/>
      <c r="C1274" s="120"/>
      <c r="D1274" s="40"/>
      <c r="E1274"/>
      <c r="F1274"/>
      <c r="G1274"/>
      <c r="H1274"/>
      <c r="I1274"/>
    </row>
    <row r="1275" spans="1:9" ht="12.75">
      <c r="A1275"/>
      <c r="B1275"/>
      <c r="C1275" s="120"/>
      <c r="D1275" s="40"/>
      <c r="E1275"/>
      <c r="F1275"/>
      <c r="G1275"/>
      <c r="H1275"/>
      <c r="I1275"/>
    </row>
    <row r="1276" spans="1:9" ht="12.75">
      <c r="A1276"/>
      <c r="B1276"/>
      <c r="C1276" s="120"/>
      <c r="D1276" s="40"/>
      <c r="E1276"/>
      <c r="F1276"/>
      <c r="G1276"/>
      <c r="H1276"/>
      <c r="I1276"/>
    </row>
    <row r="1277" spans="1:9" ht="12.75">
      <c r="A1277"/>
      <c r="B1277"/>
      <c r="C1277" s="120"/>
      <c r="D1277" s="40"/>
      <c r="E1277"/>
      <c r="F1277"/>
      <c r="G1277"/>
      <c r="H1277"/>
      <c r="I1277"/>
    </row>
    <row r="1278" spans="1:9" ht="12.75">
      <c r="A1278"/>
      <c r="B1278"/>
      <c r="C1278" s="120"/>
      <c r="D1278" s="40"/>
      <c r="E1278"/>
      <c r="F1278"/>
      <c r="G1278"/>
      <c r="H1278"/>
      <c r="I1278"/>
    </row>
    <row r="1279" spans="1:9" ht="12.75">
      <c r="A1279"/>
      <c r="B1279"/>
      <c r="C1279" s="120"/>
      <c r="D1279" s="40"/>
      <c r="E1279"/>
      <c r="F1279"/>
      <c r="G1279"/>
      <c r="H1279"/>
      <c r="I1279"/>
    </row>
    <row r="1280" spans="1:9" ht="12.75">
      <c r="A1280"/>
      <c r="B1280"/>
      <c r="C1280" s="120"/>
      <c r="D1280" s="40"/>
      <c r="E1280"/>
      <c r="F1280"/>
      <c r="G1280"/>
      <c r="H1280"/>
      <c r="I1280"/>
    </row>
    <row r="1281" spans="1:9" ht="12.75">
      <c r="A1281"/>
      <c r="B1281"/>
      <c r="C1281" s="120"/>
      <c r="D1281" s="40"/>
      <c r="E1281"/>
      <c r="F1281"/>
      <c r="G1281"/>
      <c r="H1281"/>
      <c r="I1281"/>
    </row>
    <row r="1282" spans="1:9" ht="12.75">
      <c r="A1282"/>
      <c r="B1282"/>
      <c r="C1282" s="120"/>
      <c r="D1282" s="40"/>
      <c r="E1282"/>
      <c r="F1282"/>
      <c r="G1282"/>
      <c r="H1282"/>
      <c r="I1282"/>
    </row>
    <row r="1283" spans="1:9" ht="12.75">
      <c r="A1283"/>
      <c r="B1283"/>
      <c r="C1283" s="120"/>
      <c r="D1283" s="40"/>
      <c r="E1283"/>
      <c r="F1283"/>
      <c r="G1283"/>
      <c r="H1283"/>
      <c r="I1283"/>
    </row>
    <row r="1284" spans="1:9" ht="12.75">
      <c r="A1284"/>
      <c r="B1284"/>
      <c r="C1284" s="120"/>
      <c r="D1284" s="40"/>
      <c r="E1284"/>
      <c r="F1284"/>
      <c r="G1284"/>
      <c r="H1284"/>
      <c r="I1284"/>
    </row>
    <row r="1285" spans="1:9" ht="12.75">
      <c r="A1285"/>
      <c r="B1285"/>
      <c r="C1285" s="120"/>
      <c r="D1285" s="40"/>
      <c r="E1285"/>
      <c r="F1285"/>
      <c r="G1285"/>
      <c r="H1285"/>
      <c r="I1285"/>
    </row>
    <row r="1286" spans="1:9" ht="12.75">
      <c r="A1286"/>
      <c r="B1286"/>
      <c r="C1286" s="120"/>
      <c r="D1286" s="40"/>
      <c r="E1286"/>
      <c r="F1286"/>
      <c r="G1286"/>
      <c r="H1286"/>
      <c r="I1286"/>
    </row>
    <row r="1287" spans="1:9" ht="12.75">
      <c r="A1287"/>
      <c r="B1287"/>
      <c r="C1287" s="120"/>
      <c r="D1287" s="40"/>
      <c r="E1287"/>
      <c r="F1287"/>
      <c r="G1287"/>
      <c r="H1287"/>
      <c r="I1287"/>
    </row>
    <row r="1288" spans="1:9" ht="12.75">
      <c r="A1288"/>
      <c r="B1288"/>
      <c r="C1288" s="120"/>
      <c r="D1288" s="40"/>
      <c r="E1288"/>
      <c r="F1288"/>
      <c r="G1288"/>
      <c r="H1288"/>
      <c r="I1288"/>
    </row>
    <row r="1289" spans="1:9" ht="12.75">
      <c r="A1289"/>
      <c r="B1289"/>
      <c r="C1289" s="120"/>
      <c r="D1289" s="40"/>
      <c r="E1289"/>
      <c r="F1289"/>
      <c r="G1289"/>
      <c r="H1289"/>
      <c r="I1289"/>
    </row>
    <row r="1290" spans="1:9" ht="12.75">
      <c r="A1290"/>
      <c r="B1290"/>
      <c r="C1290" s="120"/>
      <c r="D1290" s="40"/>
      <c r="E1290"/>
      <c r="F1290"/>
      <c r="G1290"/>
      <c r="H1290"/>
      <c r="I1290"/>
    </row>
    <row r="1291" spans="1:9" ht="12.75">
      <c r="A1291"/>
      <c r="B1291"/>
      <c r="C1291" s="120"/>
      <c r="D1291" s="40"/>
      <c r="E1291"/>
      <c r="F1291"/>
      <c r="G1291"/>
      <c r="H1291"/>
      <c r="I1291"/>
    </row>
    <row r="1292" spans="1:9" ht="12.75">
      <c r="A1292"/>
      <c r="B1292"/>
      <c r="C1292" s="120"/>
      <c r="D1292" s="40"/>
      <c r="E1292"/>
      <c r="F1292"/>
      <c r="G1292"/>
      <c r="H1292"/>
      <c r="I1292"/>
    </row>
    <row r="1293" spans="1:9" ht="12.75">
      <c r="A1293"/>
      <c r="B1293"/>
      <c r="C1293" s="120"/>
      <c r="D1293" s="40"/>
      <c r="E1293"/>
      <c r="F1293"/>
      <c r="G1293"/>
      <c r="H1293"/>
      <c r="I1293"/>
    </row>
    <row r="1294" spans="1:9" ht="12.75">
      <c r="A1294"/>
      <c r="B1294"/>
      <c r="C1294" s="120"/>
      <c r="D1294" s="40"/>
      <c r="E1294"/>
      <c r="F1294"/>
      <c r="G1294"/>
      <c r="H1294"/>
      <c r="I1294"/>
    </row>
    <row r="1295" spans="1:9" ht="12.75">
      <c r="A1295"/>
      <c r="B1295"/>
      <c r="C1295" s="120"/>
      <c r="D1295" s="40"/>
      <c r="E1295"/>
      <c r="F1295"/>
      <c r="G1295"/>
      <c r="H1295"/>
      <c r="I1295"/>
    </row>
    <row r="1296" spans="1:9" ht="12.75">
      <c r="A1296"/>
      <c r="B1296"/>
      <c r="C1296" s="120"/>
      <c r="D1296" s="40"/>
      <c r="E1296"/>
      <c r="F1296"/>
      <c r="G1296"/>
      <c r="H1296"/>
      <c r="I1296"/>
    </row>
    <row r="1297" spans="1:9" ht="12.75">
      <c r="A1297"/>
      <c r="B1297"/>
      <c r="C1297" s="120"/>
      <c r="D1297" s="40"/>
      <c r="E1297"/>
      <c r="F1297"/>
      <c r="G1297"/>
      <c r="H1297"/>
      <c r="I1297"/>
    </row>
    <row r="1298" spans="1:9" ht="12.75">
      <c r="A1298"/>
      <c r="B1298"/>
      <c r="C1298" s="120"/>
      <c r="D1298" s="40"/>
      <c r="E1298"/>
      <c r="F1298"/>
      <c r="G1298"/>
      <c r="H1298"/>
      <c r="I1298"/>
    </row>
    <row r="1299" spans="1:9" ht="12.75">
      <c r="A1299"/>
      <c r="B1299"/>
      <c r="C1299" s="120"/>
      <c r="D1299" s="40"/>
      <c r="E1299"/>
      <c r="F1299"/>
      <c r="G1299"/>
      <c r="H1299"/>
      <c r="I1299"/>
    </row>
    <row r="1300" spans="1:9" ht="12.75">
      <c r="A1300"/>
      <c r="B1300"/>
      <c r="C1300" s="120"/>
      <c r="D1300" s="40"/>
      <c r="E1300"/>
      <c r="F1300"/>
      <c r="G1300"/>
      <c r="H1300"/>
      <c r="I1300"/>
    </row>
    <row r="1301" spans="1:9" ht="12.75">
      <c r="A1301"/>
      <c r="B1301"/>
      <c r="C1301" s="120"/>
      <c r="D1301" s="40"/>
      <c r="E1301"/>
      <c r="F1301"/>
      <c r="G1301"/>
      <c r="H1301"/>
      <c r="I1301"/>
    </row>
    <row r="1302" spans="1:9" ht="12.75">
      <c r="A1302"/>
      <c r="B1302"/>
      <c r="C1302" s="120"/>
      <c r="D1302" s="40"/>
      <c r="E1302"/>
      <c r="F1302"/>
      <c r="G1302"/>
      <c r="H1302"/>
      <c r="I1302"/>
    </row>
    <row r="1303" spans="1:9" ht="12.75">
      <c r="A1303"/>
      <c r="B1303"/>
      <c r="C1303" s="120"/>
      <c r="D1303" s="40"/>
      <c r="E1303"/>
      <c r="F1303"/>
      <c r="G1303"/>
      <c r="H1303"/>
      <c r="I1303"/>
    </row>
    <row r="1304" spans="1:9" ht="12.75">
      <c r="A1304"/>
      <c r="B1304"/>
      <c r="C1304" s="120"/>
      <c r="D1304" s="40"/>
      <c r="E1304"/>
      <c r="F1304"/>
      <c r="G1304"/>
      <c r="H1304"/>
      <c r="I1304"/>
    </row>
    <row r="1305" spans="1:9" ht="12.75">
      <c r="A1305"/>
      <c r="B1305"/>
      <c r="C1305" s="120"/>
      <c r="D1305" s="40"/>
      <c r="E1305"/>
      <c r="F1305"/>
      <c r="G1305"/>
      <c r="H1305"/>
      <c r="I1305"/>
    </row>
    <row r="1306" spans="1:9" ht="12.75">
      <c r="A1306"/>
      <c r="B1306"/>
      <c r="C1306" s="120"/>
      <c r="D1306" s="40"/>
      <c r="E1306"/>
      <c r="F1306"/>
      <c r="G1306"/>
      <c r="H1306"/>
      <c r="I1306"/>
    </row>
    <row r="1307" spans="1:9" ht="12.75">
      <c r="A1307"/>
      <c r="B1307"/>
      <c r="C1307" s="120"/>
      <c r="D1307" s="40"/>
      <c r="E1307"/>
      <c r="F1307"/>
      <c r="G1307"/>
      <c r="H1307"/>
      <c r="I1307"/>
    </row>
    <row r="1308" spans="1:9" ht="12.75">
      <c r="A1308"/>
      <c r="B1308"/>
      <c r="C1308" s="120"/>
      <c r="D1308" s="40"/>
      <c r="E1308"/>
      <c r="F1308"/>
      <c r="G1308"/>
      <c r="H1308"/>
      <c r="I1308"/>
    </row>
    <row r="1309" spans="1:9" ht="12.75">
      <c r="A1309"/>
      <c r="B1309"/>
      <c r="C1309" s="120"/>
      <c r="D1309" s="40"/>
      <c r="E1309"/>
      <c r="F1309"/>
      <c r="G1309"/>
      <c r="H1309"/>
      <c r="I1309"/>
    </row>
    <row r="1310" spans="1:9" ht="12.75">
      <c r="A1310"/>
      <c r="B1310"/>
      <c r="C1310" s="120"/>
      <c r="D1310" s="40"/>
      <c r="E1310"/>
      <c r="F1310"/>
      <c r="G1310"/>
      <c r="H1310"/>
      <c r="I1310"/>
    </row>
    <row r="1311" spans="1:9" ht="12.75">
      <c r="A1311"/>
      <c r="B1311"/>
      <c r="C1311" s="120"/>
      <c r="D1311" s="40"/>
      <c r="E1311"/>
      <c r="F1311"/>
      <c r="G1311"/>
      <c r="H1311"/>
      <c r="I1311"/>
    </row>
    <row r="1312" spans="1:9" ht="12.75">
      <c r="A1312"/>
      <c r="B1312"/>
      <c r="C1312" s="120"/>
      <c r="D1312" s="40"/>
      <c r="E1312"/>
      <c r="F1312"/>
      <c r="G1312"/>
      <c r="H1312"/>
      <c r="I1312"/>
    </row>
    <row r="1313" spans="1:9" ht="12.75">
      <c r="A1313"/>
      <c r="B1313"/>
      <c r="C1313" s="120"/>
      <c r="D1313" s="40"/>
      <c r="E1313"/>
      <c r="F1313"/>
      <c r="G1313"/>
      <c r="H1313"/>
      <c r="I1313"/>
    </row>
    <row r="1314" spans="1:9" ht="12.75">
      <c r="A1314"/>
      <c r="B1314"/>
      <c r="C1314" s="120"/>
      <c r="D1314" s="40"/>
      <c r="E1314"/>
      <c r="F1314"/>
      <c r="G1314"/>
      <c r="H1314"/>
      <c r="I1314"/>
    </row>
    <row r="1315" spans="1:9" ht="12.75">
      <c r="A1315"/>
      <c r="B1315"/>
      <c r="C1315" s="120"/>
      <c r="D1315" s="40"/>
      <c r="E1315"/>
      <c r="F1315"/>
      <c r="G1315"/>
      <c r="H1315"/>
      <c r="I1315"/>
    </row>
    <row r="1316" spans="1:9" ht="12.75">
      <c r="A1316"/>
      <c r="B1316"/>
      <c r="C1316" s="120"/>
      <c r="D1316" s="40"/>
      <c r="E1316"/>
      <c r="F1316"/>
      <c r="G1316"/>
      <c r="H1316"/>
      <c r="I1316"/>
    </row>
    <row r="1317" spans="1:9" ht="12.75">
      <c r="A1317"/>
      <c r="B1317"/>
      <c r="C1317" s="120"/>
      <c r="D1317" s="40"/>
      <c r="E1317"/>
      <c r="F1317"/>
      <c r="G1317"/>
      <c r="H1317"/>
      <c r="I1317"/>
    </row>
    <row r="1318" spans="1:9" ht="12.75">
      <c r="A1318"/>
      <c r="B1318"/>
      <c r="C1318" s="120"/>
      <c r="D1318" s="40"/>
      <c r="E1318"/>
      <c r="F1318"/>
      <c r="G1318"/>
      <c r="H1318"/>
      <c r="I1318"/>
    </row>
    <row r="1319" spans="1:9" ht="12.75">
      <c r="A1319"/>
      <c r="B1319"/>
      <c r="C1319" s="120"/>
      <c r="D1319" s="40"/>
      <c r="E1319"/>
      <c r="F1319"/>
      <c r="G1319"/>
      <c r="H1319"/>
      <c r="I1319"/>
    </row>
    <row r="1320" spans="1:9" ht="12.75">
      <c r="A1320"/>
      <c r="B1320"/>
      <c r="C1320" s="120"/>
      <c r="D1320" s="40"/>
      <c r="E1320"/>
      <c r="F1320"/>
      <c r="G1320"/>
      <c r="H1320"/>
      <c r="I1320"/>
    </row>
    <row r="1321" spans="1:9" ht="12.75">
      <c r="A1321"/>
      <c r="B1321"/>
      <c r="C1321" s="120"/>
      <c r="D1321" s="40"/>
      <c r="E1321"/>
      <c r="F1321"/>
      <c r="G1321"/>
      <c r="H1321"/>
      <c r="I1321"/>
    </row>
    <row r="1322" spans="1:9" ht="12.75">
      <c r="A1322"/>
      <c r="B1322"/>
      <c r="C1322" s="120"/>
      <c r="D1322" s="40"/>
      <c r="E1322"/>
      <c r="F1322"/>
      <c r="G1322"/>
      <c r="H1322"/>
      <c r="I1322"/>
    </row>
    <row r="1323" spans="1:9" ht="12.75">
      <c r="A1323"/>
      <c r="B1323"/>
      <c r="C1323" s="120"/>
      <c r="D1323" s="40"/>
      <c r="E1323"/>
      <c r="F1323"/>
      <c r="G1323"/>
      <c r="H1323"/>
      <c r="I1323"/>
    </row>
    <row r="1324" spans="1:9" ht="12.75">
      <c r="A1324"/>
      <c r="B1324"/>
      <c r="C1324" s="120"/>
      <c r="D1324" s="40"/>
      <c r="E1324"/>
      <c r="F1324"/>
      <c r="G1324"/>
      <c r="H1324"/>
      <c r="I1324"/>
    </row>
    <row r="1325" spans="1:9" ht="12.75">
      <c r="A1325"/>
      <c r="B1325"/>
      <c r="C1325" s="120"/>
      <c r="D1325" s="40"/>
      <c r="E1325"/>
      <c r="F1325"/>
      <c r="G1325"/>
      <c r="H1325"/>
      <c r="I1325"/>
    </row>
    <row r="1326" spans="1:9" ht="12.75">
      <c r="A1326"/>
      <c r="B1326"/>
      <c r="C1326" s="120"/>
      <c r="D1326" s="40"/>
      <c r="E1326"/>
      <c r="F1326"/>
      <c r="G1326"/>
      <c r="H1326"/>
      <c r="I1326"/>
    </row>
    <row r="1327" spans="1:9" ht="12.75">
      <c r="A1327"/>
      <c r="B1327"/>
      <c r="C1327" s="120"/>
      <c r="D1327" s="40"/>
      <c r="E1327"/>
      <c r="F1327"/>
      <c r="G1327"/>
      <c r="H1327"/>
      <c r="I1327"/>
    </row>
    <row r="1328" spans="1:9" ht="12.75">
      <c r="A1328"/>
      <c r="B1328"/>
      <c r="C1328" s="120"/>
      <c r="D1328" s="40"/>
      <c r="E1328"/>
      <c r="F1328"/>
      <c r="G1328"/>
      <c r="H1328"/>
      <c r="I1328"/>
    </row>
    <row r="1329" spans="1:9" ht="12.75">
      <c r="A1329"/>
      <c r="B1329"/>
      <c r="C1329" s="120"/>
      <c r="D1329" s="40"/>
      <c r="E1329"/>
      <c r="F1329"/>
      <c r="G1329"/>
      <c r="H1329"/>
      <c r="I1329"/>
    </row>
    <row r="1330" spans="1:9" ht="12.75">
      <c r="A1330"/>
      <c r="B1330"/>
      <c r="C1330" s="120"/>
      <c r="D1330" s="40"/>
      <c r="E1330"/>
      <c r="F1330"/>
      <c r="G1330"/>
      <c r="H1330"/>
      <c r="I1330"/>
    </row>
    <row r="1331" spans="1:9" ht="12.75">
      <c r="A1331"/>
      <c r="B1331"/>
      <c r="C1331" s="120"/>
      <c r="D1331" s="40"/>
      <c r="E1331"/>
      <c r="F1331"/>
      <c r="G1331"/>
      <c r="H1331"/>
      <c r="I1331"/>
    </row>
    <row r="1332" spans="1:9" ht="12.75">
      <c r="A1332"/>
      <c r="B1332"/>
      <c r="C1332" s="120"/>
      <c r="D1332" s="40"/>
      <c r="E1332"/>
      <c r="F1332"/>
      <c r="G1332"/>
      <c r="H1332"/>
      <c r="I1332"/>
    </row>
    <row r="1333" spans="1:9" ht="12.75">
      <c r="A1333"/>
      <c r="B1333"/>
      <c r="C1333" s="120"/>
      <c r="D1333" s="40"/>
      <c r="E1333"/>
      <c r="F1333"/>
      <c r="G1333"/>
      <c r="H1333"/>
      <c r="I1333"/>
    </row>
    <row r="1334" spans="1:9" ht="12.75">
      <c r="A1334"/>
      <c r="B1334"/>
      <c r="C1334" s="120"/>
      <c r="D1334" s="40"/>
      <c r="E1334"/>
      <c r="F1334"/>
      <c r="G1334"/>
      <c r="H1334"/>
      <c r="I1334"/>
    </row>
    <row r="1335" spans="1:9" ht="12.75">
      <c r="A1335"/>
      <c r="B1335"/>
      <c r="C1335" s="120"/>
      <c r="D1335" s="40"/>
      <c r="E1335"/>
      <c r="F1335"/>
      <c r="G1335"/>
      <c r="H1335"/>
      <c r="I1335"/>
    </row>
    <row r="1336" spans="1:9" ht="12.75">
      <c r="A1336"/>
      <c r="B1336"/>
      <c r="C1336" s="120"/>
      <c r="D1336" s="40"/>
      <c r="E1336"/>
      <c r="F1336"/>
      <c r="G1336"/>
      <c r="H1336"/>
      <c r="I1336"/>
    </row>
    <row r="1337" spans="1:9" ht="12.75">
      <c r="A1337"/>
      <c r="B1337"/>
      <c r="C1337" s="120"/>
      <c r="D1337" s="40"/>
      <c r="E1337"/>
      <c r="F1337"/>
      <c r="G1337"/>
      <c r="H1337"/>
      <c r="I1337"/>
    </row>
    <row r="1338" spans="1:9" ht="12.75">
      <c r="A1338"/>
      <c r="B1338"/>
      <c r="C1338" s="120"/>
      <c r="D1338" s="40"/>
      <c r="E1338"/>
      <c r="F1338"/>
      <c r="G1338"/>
      <c r="H1338"/>
      <c r="I1338"/>
    </row>
    <row r="1339" spans="1:9" ht="12.75">
      <c r="A1339"/>
      <c r="B1339"/>
      <c r="C1339" s="120"/>
      <c r="D1339" s="40"/>
      <c r="E1339"/>
      <c r="F1339"/>
      <c r="G1339"/>
      <c r="H1339"/>
      <c r="I1339"/>
    </row>
    <row r="1340" spans="1:9" ht="12.75">
      <c r="A1340"/>
      <c r="B1340"/>
      <c r="C1340" s="120"/>
      <c r="D1340" s="40"/>
      <c r="E1340"/>
      <c r="F1340"/>
      <c r="G1340"/>
      <c r="H1340"/>
      <c r="I1340"/>
    </row>
    <row r="1341" spans="1:9" ht="12.75">
      <c r="A1341"/>
      <c r="B1341"/>
      <c r="C1341" s="120"/>
      <c r="D1341" s="40"/>
      <c r="E1341"/>
      <c r="F1341"/>
      <c r="G1341"/>
      <c r="H1341"/>
      <c r="I1341"/>
    </row>
    <row r="1342" spans="1:9" ht="12.75">
      <c r="A1342"/>
      <c r="B1342"/>
      <c r="C1342" s="120"/>
      <c r="D1342" s="40"/>
      <c r="E1342"/>
      <c r="F1342"/>
      <c r="G1342"/>
      <c r="H1342"/>
      <c r="I1342"/>
    </row>
    <row r="1343" spans="1:9" ht="12.75">
      <c r="A1343"/>
      <c r="B1343"/>
      <c r="C1343" s="120"/>
      <c r="D1343" s="40"/>
      <c r="E1343"/>
      <c r="F1343"/>
      <c r="G1343"/>
      <c r="H1343"/>
      <c r="I1343"/>
    </row>
    <row r="1344" spans="1:9" ht="12.75">
      <c r="A1344"/>
      <c r="B1344"/>
      <c r="C1344" s="120"/>
      <c r="D1344" s="40"/>
      <c r="E1344"/>
      <c r="F1344"/>
      <c r="G1344"/>
      <c r="H1344"/>
      <c r="I1344"/>
    </row>
    <row r="1345" spans="1:9" ht="12.75">
      <c r="A1345"/>
      <c r="B1345"/>
      <c r="C1345" s="120"/>
      <c r="D1345" s="40"/>
      <c r="E1345"/>
      <c r="F1345"/>
      <c r="G1345"/>
      <c r="H1345"/>
      <c r="I1345"/>
    </row>
    <row r="1346" spans="1:9" ht="12.75">
      <c r="A1346"/>
      <c r="B1346"/>
      <c r="C1346" s="120"/>
      <c r="D1346" s="40"/>
      <c r="E1346"/>
      <c r="F1346"/>
      <c r="G1346"/>
      <c r="H1346"/>
      <c r="I1346"/>
    </row>
    <row r="1347" spans="1:9" ht="12.75">
      <c r="A1347"/>
      <c r="B1347"/>
      <c r="C1347" s="120"/>
      <c r="D1347" s="40"/>
      <c r="E1347"/>
      <c r="F1347"/>
      <c r="G1347"/>
      <c r="H1347"/>
      <c r="I1347"/>
    </row>
    <row r="1348" spans="1:9" ht="12.75">
      <c r="A1348"/>
      <c r="B1348"/>
      <c r="C1348" s="120"/>
      <c r="D1348" s="40"/>
      <c r="E1348"/>
      <c r="F1348"/>
      <c r="G1348"/>
      <c r="H1348"/>
      <c r="I1348"/>
    </row>
    <row r="1349" spans="1:9" ht="12.75">
      <c r="A1349"/>
      <c r="B1349"/>
      <c r="C1349" s="120"/>
      <c r="D1349" s="40"/>
      <c r="E1349"/>
      <c r="F1349"/>
      <c r="G1349"/>
      <c r="H1349"/>
      <c r="I1349"/>
    </row>
    <row r="1350" spans="1:9" ht="12.75">
      <c r="A1350"/>
      <c r="B1350"/>
      <c r="C1350" s="120"/>
      <c r="D1350" s="40"/>
      <c r="E1350"/>
      <c r="F1350"/>
      <c r="G1350"/>
      <c r="H1350"/>
      <c r="I1350"/>
    </row>
    <row r="1351" spans="1:9" ht="12.75">
      <c r="A1351"/>
      <c r="B1351"/>
      <c r="C1351" s="120"/>
      <c r="D1351" s="40"/>
      <c r="E1351"/>
      <c r="F1351"/>
      <c r="G1351"/>
      <c r="H1351"/>
      <c r="I1351"/>
    </row>
    <row r="1352" spans="1:9" ht="12.75">
      <c r="A1352"/>
      <c r="B1352"/>
      <c r="C1352" s="120"/>
      <c r="D1352" s="40"/>
      <c r="E1352"/>
      <c r="F1352"/>
      <c r="G1352"/>
      <c r="H1352"/>
      <c r="I1352"/>
    </row>
    <row r="1353" spans="1:9" ht="12.75">
      <c r="A1353"/>
      <c r="B1353"/>
      <c r="C1353" s="120"/>
      <c r="D1353" s="40"/>
      <c r="E1353"/>
      <c r="F1353"/>
      <c r="G1353"/>
      <c r="H1353"/>
      <c r="I1353"/>
    </row>
    <row r="1354" spans="1:9" ht="12.75">
      <c r="A1354"/>
      <c r="B1354"/>
      <c r="C1354" s="120"/>
      <c r="D1354" s="40"/>
      <c r="E1354"/>
      <c r="F1354"/>
      <c r="G1354"/>
      <c r="H1354"/>
      <c r="I1354"/>
    </row>
    <row r="1355" spans="1:9" ht="12.75">
      <c r="A1355"/>
      <c r="B1355"/>
      <c r="C1355" s="120"/>
      <c r="D1355" s="40"/>
      <c r="E1355"/>
      <c r="F1355"/>
      <c r="G1355"/>
      <c r="H1355"/>
      <c r="I1355"/>
    </row>
    <row r="1356" spans="1:9" ht="12.75">
      <c r="A1356"/>
      <c r="B1356"/>
      <c r="C1356" s="120"/>
      <c r="D1356" s="40"/>
      <c r="E1356"/>
      <c r="F1356"/>
      <c r="G1356"/>
      <c r="H1356"/>
      <c r="I1356"/>
    </row>
    <row r="1357" spans="1:9" ht="12.75">
      <c r="A1357"/>
      <c r="B1357"/>
      <c r="C1357" s="120"/>
      <c r="D1357" s="40"/>
      <c r="E1357"/>
      <c r="F1357"/>
      <c r="G1357"/>
      <c r="H1357"/>
      <c r="I1357"/>
    </row>
    <row r="1358" spans="1:9" ht="12.75">
      <c r="A1358"/>
      <c r="B1358"/>
      <c r="C1358" s="120"/>
      <c r="D1358" s="40"/>
      <c r="E1358"/>
      <c r="F1358"/>
      <c r="G1358"/>
      <c r="H1358"/>
      <c r="I1358"/>
    </row>
    <row r="1359" spans="1:9" ht="12.75">
      <c r="A1359"/>
      <c r="B1359"/>
      <c r="C1359" s="120"/>
      <c r="D1359" s="40"/>
      <c r="E1359"/>
      <c r="F1359"/>
      <c r="G1359"/>
      <c r="H1359"/>
      <c r="I1359"/>
    </row>
    <row r="1360" spans="1:9" ht="12.75">
      <c r="A1360"/>
      <c r="B1360"/>
      <c r="C1360" s="120"/>
      <c r="D1360" s="40"/>
      <c r="E1360"/>
      <c r="F1360"/>
      <c r="G1360"/>
      <c r="H1360"/>
      <c r="I1360"/>
    </row>
    <row r="1361" spans="1:9" ht="12.75">
      <c r="A1361"/>
      <c r="B1361"/>
      <c r="C1361" s="120"/>
      <c r="D1361" s="40"/>
      <c r="E1361"/>
      <c r="F1361"/>
      <c r="G1361"/>
      <c r="H1361"/>
      <c r="I1361"/>
    </row>
    <row r="1362" spans="1:9" ht="12.75">
      <c r="A1362"/>
      <c r="B1362"/>
      <c r="C1362" s="120"/>
      <c r="D1362" s="40"/>
      <c r="E1362"/>
      <c r="F1362"/>
      <c r="G1362"/>
      <c r="H1362"/>
      <c r="I1362"/>
    </row>
    <row r="1363" spans="1:9" ht="12.75">
      <c r="A1363"/>
      <c r="B1363"/>
      <c r="C1363" s="120"/>
      <c r="D1363" s="40"/>
      <c r="E1363"/>
      <c r="F1363"/>
      <c r="G1363"/>
      <c r="H1363"/>
      <c r="I1363"/>
    </row>
    <row r="1364" spans="1:9" ht="12.75">
      <c r="A1364"/>
      <c r="B1364"/>
      <c r="C1364" s="120"/>
      <c r="D1364" s="40"/>
      <c r="E1364"/>
      <c r="F1364"/>
      <c r="G1364"/>
      <c r="H1364"/>
      <c r="I1364"/>
    </row>
    <row r="1365" spans="1:9" ht="12.75">
      <c r="A1365"/>
      <c r="B1365"/>
      <c r="C1365" s="120"/>
      <c r="D1365" s="40"/>
      <c r="E1365"/>
      <c r="F1365"/>
      <c r="G1365"/>
      <c r="H1365"/>
      <c r="I1365"/>
    </row>
    <row r="1366" spans="1:9" ht="12.75">
      <c r="A1366"/>
      <c r="B1366"/>
      <c r="C1366" s="120"/>
      <c r="D1366" s="40"/>
      <c r="E1366"/>
      <c r="F1366"/>
      <c r="G1366"/>
      <c r="H1366"/>
      <c r="I1366"/>
    </row>
    <row r="1367" spans="1:9" ht="12.75">
      <c r="A1367"/>
      <c r="B1367"/>
      <c r="C1367" s="120"/>
      <c r="D1367" s="40"/>
      <c r="E1367"/>
      <c r="F1367"/>
      <c r="G1367"/>
      <c r="H1367"/>
      <c r="I1367"/>
    </row>
    <row r="1368" spans="1:9" ht="12.75">
      <c r="A1368"/>
      <c r="B1368"/>
      <c r="C1368" s="120"/>
      <c r="D1368" s="40"/>
      <c r="E1368"/>
      <c r="F1368"/>
      <c r="G1368"/>
      <c r="H1368"/>
      <c r="I1368"/>
    </row>
    <row r="1369" spans="1:9" ht="12.75">
      <c r="A1369"/>
      <c r="B1369"/>
      <c r="C1369" s="120"/>
      <c r="D1369" s="40"/>
      <c r="E1369"/>
      <c r="F1369"/>
      <c r="G1369"/>
      <c r="H1369"/>
      <c r="I1369"/>
    </row>
    <row r="1370" spans="1:9" ht="12.75">
      <c r="A1370"/>
      <c r="B1370"/>
      <c r="C1370" s="120"/>
      <c r="D1370" s="40"/>
      <c r="E1370"/>
      <c r="F1370"/>
      <c r="G1370"/>
      <c r="H1370"/>
      <c r="I1370"/>
    </row>
    <row r="1371" spans="1:9" ht="12.75">
      <c r="A1371"/>
      <c r="B1371"/>
      <c r="C1371" s="120"/>
      <c r="D1371" s="40"/>
      <c r="E1371"/>
      <c r="F1371"/>
      <c r="G1371"/>
      <c r="H1371"/>
      <c r="I1371"/>
    </row>
    <row r="1372" spans="1:9" ht="12.75">
      <c r="A1372"/>
      <c r="B1372"/>
      <c r="C1372" s="120"/>
      <c r="D1372" s="40"/>
      <c r="E1372"/>
      <c r="F1372"/>
      <c r="G1372"/>
      <c r="H1372"/>
      <c r="I1372"/>
    </row>
    <row r="1373" spans="1:9" ht="12.75">
      <c r="A1373"/>
      <c r="B1373"/>
      <c r="C1373" s="120"/>
      <c r="D1373" s="40"/>
      <c r="E1373"/>
      <c r="F1373"/>
      <c r="G1373"/>
      <c r="H1373"/>
      <c r="I1373"/>
    </row>
    <row r="1374" spans="1:9" ht="12.75">
      <c r="A1374"/>
      <c r="B1374"/>
      <c r="C1374" s="120"/>
      <c r="D1374" s="40"/>
      <c r="E1374"/>
      <c r="F1374"/>
      <c r="G1374"/>
      <c r="H1374"/>
      <c r="I1374"/>
    </row>
    <row r="1375" spans="1:9" ht="12.75">
      <c r="A1375"/>
      <c r="B1375"/>
      <c r="C1375" s="120"/>
      <c r="D1375" s="40"/>
      <c r="E1375"/>
      <c r="F1375"/>
      <c r="G1375"/>
      <c r="H1375"/>
      <c r="I1375"/>
    </row>
    <row r="1376" spans="1:9" ht="12.75">
      <c r="A1376"/>
      <c r="B1376"/>
      <c r="C1376" s="120"/>
      <c r="D1376" s="40"/>
      <c r="E1376"/>
      <c r="F1376"/>
      <c r="G1376"/>
      <c r="H1376"/>
      <c r="I1376"/>
    </row>
    <row r="1377" spans="1:9" ht="12.75">
      <c r="A1377"/>
      <c r="B1377"/>
      <c r="C1377" s="120"/>
      <c r="D1377" s="40"/>
      <c r="E1377"/>
      <c r="F1377"/>
      <c r="G1377"/>
      <c r="H1377"/>
      <c r="I1377"/>
    </row>
    <row r="1378" spans="1:9" ht="12.75">
      <c r="A1378"/>
      <c r="B1378"/>
      <c r="C1378" s="120"/>
      <c r="D1378" s="40"/>
      <c r="E1378"/>
      <c r="F1378"/>
      <c r="G1378"/>
      <c r="H1378"/>
      <c r="I1378"/>
    </row>
    <row r="1379" spans="1:9" ht="12.75">
      <c r="A1379"/>
      <c r="B1379"/>
      <c r="C1379" s="120"/>
      <c r="D1379" s="40"/>
      <c r="E1379"/>
      <c r="F1379"/>
      <c r="G1379"/>
      <c r="H1379"/>
      <c r="I1379"/>
    </row>
    <row r="1380" spans="1:9" ht="12.75">
      <c r="A1380"/>
      <c r="B1380"/>
      <c r="C1380" s="120"/>
      <c r="D1380" s="40"/>
      <c r="E1380"/>
      <c r="F1380"/>
      <c r="G1380"/>
      <c r="H1380"/>
      <c r="I1380"/>
    </row>
    <row r="1381" spans="1:9" ht="12.75">
      <c r="A1381"/>
      <c r="B1381"/>
      <c r="C1381" s="120"/>
      <c r="D1381" s="40"/>
      <c r="E1381"/>
      <c r="F1381"/>
      <c r="G1381"/>
      <c r="H1381"/>
      <c r="I1381"/>
    </row>
    <row r="1382" spans="1:9" ht="12.75">
      <c r="A1382"/>
      <c r="B1382"/>
      <c r="C1382" s="120"/>
      <c r="D1382" s="40"/>
      <c r="E1382"/>
      <c r="F1382"/>
      <c r="G1382"/>
      <c r="H1382"/>
      <c r="I1382"/>
    </row>
    <row r="1383" spans="1:9" ht="12.75">
      <c r="A1383"/>
      <c r="B1383"/>
      <c r="C1383" s="120"/>
      <c r="D1383" s="40"/>
      <c r="E1383"/>
      <c r="F1383"/>
      <c r="G1383"/>
      <c r="H1383"/>
      <c r="I1383"/>
    </row>
    <row r="1384" spans="1:9" ht="12.75">
      <c r="A1384"/>
      <c r="B1384"/>
      <c r="C1384" s="120"/>
      <c r="D1384" s="40"/>
      <c r="E1384"/>
      <c r="F1384"/>
      <c r="G1384"/>
      <c r="H1384"/>
      <c r="I1384"/>
    </row>
    <row r="1385" spans="1:9" ht="12.75">
      <c r="A1385"/>
      <c r="B1385"/>
      <c r="C1385" s="120"/>
      <c r="D1385" s="40"/>
      <c r="E1385"/>
      <c r="F1385"/>
      <c r="G1385"/>
      <c r="H1385"/>
      <c r="I1385"/>
    </row>
    <row r="1386" spans="1:9" ht="12.75">
      <c r="A1386"/>
      <c r="B1386"/>
      <c r="C1386" s="120"/>
      <c r="D1386" s="40"/>
      <c r="E1386"/>
      <c r="F1386"/>
      <c r="G1386"/>
      <c r="H1386"/>
      <c r="I1386"/>
    </row>
    <row r="1387" spans="1:9" ht="12.75">
      <c r="A1387"/>
      <c r="B1387"/>
      <c r="C1387" s="120"/>
      <c r="D1387" s="40"/>
      <c r="E1387"/>
      <c r="F1387"/>
      <c r="G1387"/>
      <c r="H1387"/>
      <c r="I1387"/>
    </row>
    <row r="1388" spans="1:9" ht="12.75">
      <c r="A1388"/>
      <c r="B1388"/>
      <c r="C1388" s="120"/>
      <c r="D1388" s="40"/>
      <c r="E1388"/>
      <c r="F1388"/>
      <c r="G1388"/>
      <c r="H1388"/>
      <c r="I1388"/>
    </row>
    <row r="1389" spans="1:9" ht="12.75">
      <c r="A1389"/>
      <c r="B1389"/>
      <c r="C1389" s="120"/>
      <c r="D1389" s="40"/>
      <c r="E1389"/>
      <c r="F1389"/>
      <c r="G1389"/>
      <c r="H1389"/>
      <c r="I1389"/>
    </row>
    <row r="1390" spans="1:9" ht="12.75">
      <c r="A1390"/>
      <c r="B1390"/>
      <c r="C1390" s="120"/>
      <c r="D1390" s="40"/>
      <c r="E1390"/>
      <c r="F1390"/>
      <c r="G1390"/>
      <c r="H1390"/>
      <c r="I1390"/>
    </row>
    <row r="1391" spans="1:9" ht="12.75">
      <c r="A1391"/>
      <c r="B1391"/>
      <c r="C1391" s="120"/>
      <c r="D1391" s="40"/>
      <c r="E1391"/>
      <c r="F1391"/>
      <c r="G1391"/>
      <c r="H1391"/>
      <c r="I1391"/>
    </row>
    <row r="1392" spans="1:9" ht="12.75">
      <c r="A1392"/>
      <c r="B1392"/>
      <c r="C1392" s="120"/>
      <c r="D1392" s="40"/>
      <c r="E1392"/>
      <c r="F1392"/>
      <c r="G1392"/>
      <c r="H1392"/>
      <c r="I1392"/>
    </row>
    <row r="1393" spans="1:9" ht="12.75">
      <c r="A1393"/>
      <c r="B1393"/>
      <c r="C1393" s="120"/>
      <c r="D1393" s="40"/>
      <c r="E1393"/>
      <c r="F1393"/>
      <c r="G1393"/>
      <c r="H1393"/>
      <c r="I1393"/>
    </row>
    <row r="1394" spans="1:9" ht="12.75">
      <c r="A1394"/>
      <c r="B1394"/>
      <c r="C1394" s="120"/>
      <c r="D1394" s="40"/>
      <c r="E1394"/>
      <c r="F1394"/>
      <c r="G1394"/>
      <c r="H1394"/>
      <c r="I1394"/>
    </row>
    <row r="1395" spans="1:9" ht="12.75">
      <c r="A1395"/>
      <c r="B1395"/>
      <c r="C1395" s="120"/>
      <c r="D1395" s="40"/>
      <c r="E1395"/>
      <c r="F1395"/>
      <c r="G1395"/>
      <c r="H1395"/>
      <c r="I1395"/>
    </row>
    <row r="1396" spans="1:9" ht="12.75">
      <c r="A1396"/>
      <c r="B1396"/>
      <c r="C1396" s="120"/>
      <c r="D1396" s="40"/>
      <c r="E1396"/>
      <c r="F1396"/>
      <c r="G1396"/>
      <c r="H1396"/>
      <c r="I1396"/>
    </row>
    <row r="1397" spans="1:9" ht="12.75">
      <c r="A1397"/>
      <c r="B1397"/>
      <c r="C1397" s="120"/>
      <c r="D1397" s="40"/>
      <c r="E1397"/>
      <c r="F1397"/>
      <c r="G1397"/>
      <c r="H1397"/>
      <c r="I1397"/>
    </row>
    <row r="1398" spans="1:9" ht="12.75">
      <c r="A1398"/>
      <c r="B1398"/>
      <c r="C1398" s="120"/>
      <c r="D1398" s="40"/>
      <c r="E1398"/>
      <c r="F1398"/>
      <c r="G1398"/>
      <c r="H1398"/>
      <c r="I1398"/>
    </row>
    <row r="1399" spans="1:9" ht="12.75">
      <c r="A1399"/>
      <c r="B1399"/>
      <c r="C1399" s="120"/>
      <c r="D1399" s="40"/>
      <c r="E1399"/>
      <c r="F1399"/>
      <c r="G1399"/>
      <c r="H1399"/>
      <c r="I1399"/>
    </row>
    <row r="1400" spans="1:9" ht="12.75">
      <c r="A1400"/>
      <c r="B1400"/>
      <c r="C1400" s="120"/>
      <c r="D1400" s="40"/>
      <c r="E1400"/>
      <c r="F1400"/>
      <c r="G1400"/>
      <c r="H1400"/>
      <c r="I1400"/>
    </row>
    <row r="1401" spans="1:9" ht="12.75">
      <c r="A1401"/>
      <c r="B1401"/>
      <c r="C1401" s="120"/>
      <c r="D1401" s="40"/>
      <c r="E1401"/>
      <c r="F1401"/>
      <c r="G1401"/>
      <c r="H1401"/>
      <c r="I1401"/>
    </row>
    <row r="1402" spans="1:9" ht="12.75">
      <c r="A1402"/>
      <c r="B1402"/>
      <c r="C1402" s="120"/>
      <c r="D1402" s="40"/>
      <c r="E1402"/>
      <c r="F1402"/>
      <c r="G1402"/>
      <c r="H1402"/>
      <c r="I1402"/>
    </row>
    <row r="1403" spans="1:9" ht="12.75">
      <c r="A1403"/>
      <c r="B1403"/>
      <c r="C1403" s="120"/>
      <c r="D1403" s="40"/>
      <c r="E1403"/>
      <c r="F1403"/>
      <c r="G1403"/>
      <c r="H1403"/>
      <c r="I1403"/>
    </row>
    <row r="1404" spans="1:9" ht="12.75">
      <c r="A1404"/>
      <c r="B1404"/>
      <c r="C1404" s="120"/>
      <c r="D1404" s="40"/>
      <c r="E1404"/>
      <c r="F1404"/>
      <c r="G1404"/>
      <c r="H1404"/>
      <c r="I1404"/>
    </row>
    <row r="1405" spans="1:9" ht="12.75">
      <c r="A1405"/>
      <c r="B1405"/>
      <c r="C1405" s="120"/>
      <c r="D1405" s="40"/>
      <c r="E1405"/>
      <c r="F1405"/>
      <c r="G1405"/>
      <c r="H1405"/>
      <c r="I1405"/>
    </row>
    <row r="1406" spans="1:9" ht="12.75">
      <c r="A1406"/>
      <c r="B1406"/>
      <c r="C1406" s="120"/>
      <c r="D1406" s="40"/>
      <c r="E1406"/>
      <c r="F1406"/>
      <c r="G1406"/>
      <c r="H1406"/>
      <c r="I1406"/>
    </row>
    <row r="1407" spans="1:9" ht="12.75">
      <c r="A1407"/>
      <c r="B1407"/>
      <c r="C1407" s="120"/>
      <c r="D1407" s="40"/>
      <c r="E1407"/>
      <c r="F1407"/>
      <c r="G1407"/>
      <c r="H1407"/>
      <c r="I1407"/>
    </row>
    <row r="1408" spans="1:9" ht="12.75">
      <c r="A1408"/>
      <c r="B1408"/>
      <c r="C1408" s="120"/>
      <c r="D1408" s="40"/>
      <c r="E1408"/>
      <c r="F1408"/>
      <c r="G1408"/>
      <c r="H1408"/>
      <c r="I1408"/>
    </row>
    <row r="1409" spans="1:9" ht="12.75">
      <c r="A1409"/>
      <c r="B1409"/>
      <c r="C1409" s="120"/>
      <c r="D1409" s="40"/>
      <c r="E1409"/>
      <c r="F1409"/>
      <c r="G1409"/>
      <c r="H1409"/>
      <c r="I1409"/>
    </row>
    <row r="1410" spans="1:9" ht="12.75">
      <c r="A1410"/>
      <c r="B1410"/>
      <c r="C1410" s="120"/>
      <c r="D1410" s="40"/>
      <c r="E1410"/>
      <c r="F1410"/>
      <c r="G1410"/>
      <c r="H1410"/>
      <c r="I1410"/>
    </row>
    <row r="1411" spans="1:9" ht="12.75">
      <c r="A1411"/>
      <c r="B1411"/>
      <c r="C1411" s="120"/>
      <c r="D1411" s="40"/>
      <c r="E1411"/>
      <c r="F1411"/>
      <c r="G1411"/>
      <c r="H1411"/>
      <c r="I1411"/>
    </row>
    <row r="1412" spans="1:9" ht="12.75">
      <c r="A1412"/>
      <c r="B1412"/>
      <c r="C1412" s="120"/>
      <c r="D1412" s="40"/>
      <c r="E1412"/>
      <c r="F1412"/>
      <c r="G1412"/>
      <c r="H1412"/>
      <c r="I1412"/>
    </row>
    <row r="1413" spans="1:9" ht="12.75">
      <c r="A1413"/>
      <c r="B1413"/>
      <c r="C1413" s="120"/>
      <c r="D1413" s="40"/>
      <c r="E1413"/>
      <c r="F1413"/>
      <c r="G1413"/>
      <c r="H1413"/>
      <c r="I1413"/>
    </row>
    <row r="1414" spans="1:9" ht="12.75">
      <c r="A1414"/>
      <c r="B1414"/>
      <c r="C1414" s="120"/>
      <c r="D1414" s="40"/>
      <c r="E1414"/>
      <c r="F1414"/>
      <c r="G1414"/>
      <c r="H1414"/>
      <c r="I1414"/>
    </row>
    <row r="1415" spans="1:9" ht="12.75">
      <c r="A1415"/>
      <c r="B1415"/>
      <c r="C1415" s="120"/>
      <c r="D1415" s="40"/>
      <c r="E1415"/>
      <c r="F1415"/>
      <c r="G1415"/>
      <c r="H1415"/>
      <c r="I1415"/>
    </row>
    <row r="1416" spans="1:9" ht="12.75">
      <c r="A1416"/>
      <c r="B1416"/>
      <c r="C1416" s="120"/>
      <c r="D1416" s="40"/>
      <c r="E1416"/>
      <c r="F1416"/>
      <c r="G1416"/>
      <c r="H1416"/>
      <c r="I1416"/>
    </row>
    <row r="1417" spans="1:9" ht="12.75">
      <c r="A1417"/>
      <c r="B1417"/>
      <c r="C1417" s="120"/>
      <c r="D1417" s="40"/>
      <c r="E1417"/>
      <c r="F1417"/>
      <c r="G1417"/>
      <c r="H1417"/>
      <c r="I1417"/>
    </row>
    <row r="1418" spans="1:9" ht="12.75">
      <c r="A1418"/>
      <c r="B1418"/>
      <c r="C1418" s="120"/>
      <c r="D1418" s="40"/>
      <c r="E1418"/>
      <c r="F1418"/>
      <c r="G1418"/>
      <c r="H1418"/>
      <c r="I1418"/>
    </row>
    <row r="1419" spans="1:9" ht="12.75">
      <c r="A1419"/>
      <c r="B1419"/>
      <c r="C1419" s="120"/>
      <c r="D1419" s="40"/>
      <c r="E1419"/>
      <c r="F1419"/>
      <c r="G1419"/>
      <c r="H1419"/>
      <c r="I1419"/>
    </row>
    <row r="1420" spans="1:9" ht="12.75">
      <c r="A1420"/>
      <c r="B1420"/>
      <c r="C1420" s="120"/>
      <c r="D1420" s="40"/>
      <c r="E1420"/>
      <c r="F1420"/>
      <c r="G1420"/>
      <c r="H1420"/>
      <c r="I1420"/>
    </row>
    <row r="1421" spans="1:9" ht="12.75">
      <c r="A1421"/>
      <c r="B1421"/>
      <c r="C1421" s="120"/>
      <c r="D1421" s="40"/>
      <c r="E1421"/>
      <c r="F1421"/>
      <c r="G1421"/>
      <c r="H1421"/>
      <c r="I1421"/>
    </row>
    <row r="1422" spans="1:9" ht="12.75">
      <c r="A1422"/>
      <c r="B1422"/>
      <c r="C1422" s="120"/>
      <c r="D1422" s="40"/>
      <c r="E1422"/>
      <c r="F1422"/>
      <c r="G1422"/>
      <c r="H1422"/>
      <c r="I1422"/>
    </row>
    <row r="1423" spans="1:9" ht="12.75">
      <c r="A1423"/>
      <c r="B1423"/>
      <c r="C1423" s="120"/>
      <c r="D1423" s="40"/>
      <c r="E1423"/>
      <c r="F1423"/>
      <c r="G1423"/>
      <c r="H1423"/>
      <c r="I1423"/>
    </row>
    <row r="1424" spans="1:9" ht="12.75">
      <c r="A1424"/>
      <c r="B1424"/>
      <c r="C1424" s="120"/>
      <c r="D1424" s="40"/>
      <c r="E1424"/>
      <c r="F1424"/>
      <c r="G1424"/>
      <c r="H1424"/>
      <c r="I1424"/>
    </row>
    <row r="1425" spans="1:9" ht="12.75">
      <c r="A1425"/>
      <c r="B1425"/>
      <c r="C1425" s="120"/>
      <c r="D1425" s="40"/>
      <c r="E1425"/>
      <c r="F1425"/>
      <c r="G1425"/>
      <c r="H1425"/>
      <c r="I1425"/>
    </row>
    <row r="1426" spans="1:9" ht="12.75">
      <c r="A1426"/>
      <c r="B1426"/>
      <c r="C1426" s="120"/>
      <c r="D1426" s="40"/>
      <c r="E1426"/>
      <c r="F1426"/>
      <c r="G1426"/>
      <c r="H1426"/>
      <c r="I1426"/>
    </row>
    <row r="1427" spans="1:9" ht="12.75">
      <c r="A1427"/>
      <c r="B1427"/>
      <c r="C1427" s="120"/>
      <c r="D1427" s="40"/>
      <c r="E1427"/>
      <c r="F1427"/>
      <c r="G1427"/>
      <c r="H1427"/>
      <c r="I1427"/>
    </row>
    <row r="1428" spans="1:9" ht="12.75">
      <c r="A1428"/>
      <c r="B1428"/>
      <c r="C1428" s="120"/>
      <c r="D1428" s="40"/>
      <c r="E1428"/>
      <c r="F1428"/>
      <c r="G1428"/>
      <c r="H1428"/>
      <c r="I1428"/>
    </row>
    <row r="1429" spans="1:9" ht="12.75">
      <c r="A1429"/>
      <c r="B1429"/>
      <c r="C1429" s="120"/>
      <c r="D1429" s="40"/>
      <c r="E1429"/>
      <c r="F1429"/>
      <c r="G1429"/>
      <c r="H1429"/>
      <c r="I1429"/>
    </row>
    <row r="1430" spans="1:9" ht="12.75">
      <c r="A1430"/>
      <c r="B1430"/>
      <c r="C1430" s="120"/>
      <c r="D1430" s="40"/>
      <c r="E1430"/>
      <c r="F1430"/>
      <c r="G1430"/>
      <c r="H1430"/>
      <c r="I1430"/>
    </row>
    <row r="1431" spans="1:9" ht="12.75">
      <c r="A1431"/>
      <c r="B1431"/>
      <c r="C1431" s="120"/>
      <c r="D1431" s="40"/>
      <c r="E1431"/>
      <c r="F1431"/>
      <c r="G1431"/>
      <c r="H1431"/>
      <c r="I1431"/>
    </row>
    <row r="1432" spans="1:9" ht="12.75">
      <c r="A1432"/>
      <c r="B1432"/>
      <c r="C1432" s="120"/>
      <c r="D1432" s="40"/>
      <c r="E1432"/>
      <c r="F1432"/>
      <c r="G1432"/>
      <c r="H1432"/>
      <c r="I1432"/>
    </row>
    <row r="1433" spans="1:9" ht="12.75">
      <c r="A1433"/>
      <c r="B1433"/>
      <c r="C1433" s="120"/>
      <c r="D1433" s="40"/>
      <c r="E1433"/>
      <c r="F1433"/>
      <c r="G1433"/>
      <c r="H1433"/>
      <c r="I1433"/>
    </row>
    <row r="1434" spans="1:9" ht="12.75">
      <c r="A1434"/>
      <c r="B1434"/>
      <c r="C1434" s="120"/>
      <c r="D1434" s="40"/>
      <c r="E1434"/>
      <c r="F1434"/>
      <c r="G1434"/>
      <c r="H1434"/>
      <c r="I1434"/>
    </row>
    <row r="1435" spans="1:9" ht="12.75">
      <c r="A1435"/>
      <c r="B1435"/>
      <c r="C1435" s="120"/>
      <c r="D1435" s="40"/>
      <c r="E1435"/>
      <c r="F1435"/>
      <c r="G1435"/>
      <c r="H1435"/>
      <c r="I1435"/>
    </row>
    <row r="1436" spans="1:9" ht="12.75">
      <c r="A1436"/>
      <c r="B1436"/>
      <c r="C1436" s="120"/>
      <c r="D1436" s="40"/>
      <c r="E1436"/>
      <c r="F1436"/>
      <c r="G1436"/>
      <c r="H1436"/>
      <c r="I1436"/>
    </row>
    <row r="1437" spans="1:9" ht="12.75">
      <c r="A1437"/>
      <c r="B1437"/>
      <c r="C1437" s="120"/>
      <c r="D1437" s="40"/>
      <c r="E1437"/>
      <c r="F1437"/>
      <c r="G1437"/>
      <c r="H1437"/>
      <c r="I1437"/>
    </row>
    <row r="1438" spans="1:9" ht="12.75">
      <c r="A1438"/>
      <c r="B1438"/>
      <c r="C1438" s="120"/>
      <c r="D1438" s="40"/>
      <c r="E1438"/>
      <c r="F1438"/>
      <c r="G1438"/>
      <c r="H1438"/>
      <c r="I1438"/>
    </row>
    <row r="1439" spans="1:9" ht="12.75">
      <c r="A1439"/>
      <c r="B1439"/>
      <c r="C1439" s="120"/>
      <c r="D1439" s="40"/>
      <c r="E1439"/>
      <c r="F1439"/>
      <c r="G1439"/>
      <c r="H1439"/>
      <c r="I1439"/>
    </row>
    <row r="1440" spans="1:9" ht="12.75">
      <c r="A1440"/>
      <c r="B1440"/>
      <c r="C1440" s="120"/>
      <c r="D1440" s="40"/>
      <c r="E1440"/>
      <c r="F1440"/>
      <c r="G1440"/>
      <c r="H1440"/>
      <c r="I1440"/>
    </row>
    <row r="1441" spans="1:9" ht="12.75">
      <c r="A1441"/>
      <c r="B1441"/>
      <c r="C1441" s="120"/>
      <c r="D1441" s="40"/>
      <c r="E1441"/>
      <c r="F1441"/>
      <c r="G1441"/>
      <c r="H1441"/>
      <c r="I1441"/>
    </row>
    <row r="1442" spans="1:9" ht="12.75">
      <c r="A1442"/>
      <c r="B1442"/>
      <c r="C1442" s="120"/>
      <c r="D1442" s="40"/>
      <c r="E1442"/>
      <c r="F1442"/>
      <c r="G1442"/>
      <c r="H1442"/>
      <c r="I1442"/>
    </row>
    <row r="1443" spans="1:9" ht="12.75">
      <c r="A1443"/>
      <c r="B1443"/>
      <c r="C1443" s="120"/>
      <c r="D1443" s="40"/>
      <c r="E1443"/>
      <c r="F1443"/>
      <c r="G1443"/>
      <c r="H1443"/>
      <c r="I1443"/>
    </row>
    <row r="1444" spans="1:9" ht="12.75">
      <c r="A1444"/>
      <c r="B1444"/>
      <c r="C1444" s="120"/>
      <c r="D1444" s="40"/>
      <c r="E1444"/>
      <c r="F1444"/>
      <c r="G1444"/>
      <c r="H1444"/>
      <c r="I1444"/>
    </row>
    <row r="1445" spans="1:9" ht="12.75">
      <c r="A1445"/>
      <c r="B1445"/>
      <c r="C1445" s="120"/>
      <c r="D1445" s="40"/>
      <c r="E1445"/>
      <c r="F1445"/>
      <c r="G1445"/>
      <c r="H1445"/>
      <c r="I1445"/>
    </row>
    <row r="1446" spans="1:9" ht="12.75">
      <c r="A1446"/>
      <c r="B1446"/>
      <c r="C1446" s="120"/>
      <c r="D1446" s="40"/>
      <c r="E1446"/>
      <c r="F1446"/>
      <c r="G1446"/>
      <c r="H1446"/>
      <c r="I1446"/>
    </row>
    <row r="1447" spans="1:9" ht="12.75">
      <c r="A1447"/>
      <c r="B1447"/>
      <c r="C1447" s="120"/>
      <c r="D1447" s="40"/>
      <c r="E1447"/>
      <c r="F1447"/>
      <c r="G1447"/>
      <c r="H1447"/>
      <c r="I1447"/>
    </row>
    <row r="1448" spans="1:9" ht="12.75">
      <c r="A1448"/>
      <c r="B1448"/>
      <c r="C1448" s="120"/>
      <c r="D1448" s="40"/>
      <c r="E1448"/>
      <c r="F1448"/>
      <c r="G1448"/>
      <c r="H1448"/>
      <c r="I1448"/>
    </row>
    <row r="1449" spans="1:9" ht="12.75">
      <c r="A1449"/>
      <c r="B1449"/>
      <c r="C1449" s="120"/>
      <c r="D1449" s="40"/>
      <c r="E1449"/>
      <c r="F1449"/>
      <c r="G1449"/>
      <c r="H1449"/>
      <c r="I1449"/>
    </row>
    <row r="1450" spans="1:9" ht="12.75">
      <c r="A1450"/>
      <c r="B1450"/>
      <c r="C1450" s="120"/>
      <c r="D1450" s="40"/>
      <c r="E1450"/>
      <c r="F1450"/>
      <c r="G1450"/>
      <c r="H1450"/>
      <c r="I1450"/>
    </row>
    <row r="1451" spans="1:9" ht="12.75">
      <c r="A1451"/>
      <c r="B1451"/>
      <c r="C1451" s="120"/>
      <c r="D1451" s="40"/>
      <c r="E1451"/>
      <c r="F1451"/>
      <c r="G1451"/>
      <c r="H1451"/>
      <c r="I1451"/>
    </row>
    <row r="1452" spans="1:9" ht="12.75">
      <c r="A1452"/>
      <c r="B1452"/>
      <c r="C1452" s="120"/>
      <c r="D1452" s="40"/>
      <c r="E1452"/>
      <c r="F1452"/>
      <c r="G1452"/>
      <c r="H1452"/>
      <c r="I1452"/>
    </row>
    <row r="1453" spans="1:9" ht="12.75">
      <c r="A1453"/>
      <c r="B1453"/>
      <c r="C1453" s="120"/>
      <c r="D1453" s="40"/>
      <c r="E1453"/>
      <c r="F1453"/>
      <c r="G1453"/>
      <c r="H1453"/>
      <c r="I1453"/>
    </row>
    <row r="1454" spans="1:9" ht="12.75">
      <c r="A1454"/>
      <c r="B1454"/>
      <c r="C1454" s="120"/>
      <c r="D1454" s="40"/>
      <c r="E1454"/>
      <c r="F1454"/>
      <c r="G1454"/>
      <c r="H1454"/>
      <c r="I1454"/>
    </row>
    <row r="1455" spans="1:9" ht="12.75">
      <c r="A1455"/>
      <c r="B1455"/>
      <c r="C1455" s="120"/>
      <c r="D1455" s="40"/>
      <c r="E1455"/>
      <c r="F1455"/>
      <c r="G1455"/>
      <c r="H1455"/>
      <c r="I1455"/>
    </row>
    <row r="1456" spans="1:9" ht="12.75">
      <c r="A1456"/>
      <c r="B1456"/>
      <c r="C1456" s="120"/>
      <c r="D1456" s="40"/>
      <c r="E1456"/>
      <c r="F1456"/>
      <c r="G1456"/>
      <c r="H1456"/>
      <c r="I1456"/>
    </row>
    <row r="1457" spans="1:9" ht="12.75">
      <c r="A1457"/>
      <c r="B1457"/>
      <c r="C1457" s="120"/>
      <c r="D1457" s="40"/>
      <c r="E1457"/>
      <c r="F1457"/>
      <c r="G1457"/>
      <c r="H1457"/>
      <c r="I1457"/>
    </row>
    <row r="1458" spans="1:9" ht="12.75">
      <c r="A1458"/>
      <c r="B1458"/>
      <c r="C1458" s="120"/>
      <c r="D1458" s="40"/>
      <c r="E1458"/>
      <c r="F1458"/>
      <c r="G1458"/>
      <c r="H1458"/>
      <c r="I1458"/>
    </row>
    <row r="1459" spans="1:9" ht="12.75">
      <c r="A1459"/>
      <c r="B1459"/>
      <c r="C1459" s="120"/>
      <c r="D1459" s="40"/>
      <c r="E1459"/>
      <c r="F1459"/>
      <c r="G1459"/>
      <c r="H1459"/>
      <c r="I1459"/>
    </row>
    <row r="1460" spans="1:9" ht="12.75">
      <c r="A1460"/>
      <c r="B1460"/>
      <c r="C1460" s="120"/>
      <c r="D1460" s="40"/>
      <c r="E1460"/>
      <c r="F1460"/>
      <c r="G1460"/>
      <c r="H1460"/>
      <c r="I1460"/>
    </row>
    <row r="1461" spans="1:9" ht="12.75">
      <c r="A1461"/>
      <c r="B1461"/>
      <c r="C1461" s="120"/>
      <c r="D1461" s="40"/>
      <c r="E1461"/>
      <c r="F1461"/>
      <c r="G1461"/>
      <c r="H1461"/>
      <c r="I1461"/>
    </row>
    <row r="1462" spans="1:9" ht="12.75">
      <c r="A1462"/>
      <c r="B1462"/>
      <c r="C1462" s="120"/>
      <c r="D1462" s="40"/>
      <c r="E1462"/>
      <c r="F1462"/>
      <c r="G1462"/>
      <c r="H1462"/>
      <c r="I1462"/>
    </row>
    <row r="1463" spans="1:9" ht="12.75">
      <c r="A1463"/>
      <c r="B1463"/>
      <c r="C1463" s="120"/>
      <c r="D1463" s="40"/>
      <c r="E1463"/>
      <c r="F1463"/>
      <c r="G1463"/>
      <c r="H1463"/>
      <c r="I1463"/>
    </row>
    <row r="1464" spans="1:9" ht="12.75">
      <c r="A1464"/>
      <c r="B1464"/>
      <c r="C1464" s="120"/>
      <c r="D1464" s="40"/>
      <c r="E1464"/>
      <c r="F1464"/>
      <c r="G1464"/>
      <c r="H1464"/>
      <c r="I1464"/>
    </row>
    <row r="1465" spans="1:9" ht="12.75">
      <c r="A1465"/>
      <c r="B1465"/>
      <c r="C1465" s="120"/>
      <c r="D1465" s="40"/>
      <c r="E1465"/>
      <c r="F1465"/>
      <c r="G1465"/>
      <c r="H1465"/>
      <c r="I1465"/>
    </row>
    <row r="1466" spans="1:9" ht="12.75">
      <c r="A1466"/>
      <c r="B1466"/>
      <c r="C1466" s="120"/>
      <c r="D1466" s="40"/>
      <c r="E1466"/>
      <c r="F1466"/>
      <c r="G1466"/>
      <c r="H1466"/>
      <c r="I1466"/>
    </row>
    <row r="1467" spans="1:9" ht="12.75">
      <c r="A1467"/>
      <c r="B1467"/>
      <c r="C1467" s="120"/>
      <c r="D1467" s="40"/>
      <c r="E1467"/>
      <c r="F1467"/>
      <c r="G1467"/>
      <c r="H1467"/>
      <c r="I1467"/>
    </row>
    <row r="1468" spans="1:9" ht="12.75">
      <c r="A1468"/>
      <c r="B1468"/>
      <c r="C1468" s="120"/>
      <c r="D1468" s="40"/>
      <c r="E1468"/>
      <c r="F1468"/>
      <c r="G1468"/>
      <c r="H1468"/>
      <c r="I1468"/>
    </row>
    <row r="1469" spans="1:9" ht="12.75">
      <c r="A1469"/>
      <c r="B1469"/>
      <c r="C1469" s="120"/>
      <c r="D1469" s="40"/>
      <c r="E1469"/>
      <c r="F1469"/>
      <c r="G1469"/>
      <c r="H1469"/>
      <c r="I1469"/>
    </row>
    <row r="1470" spans="1:9" ht="12.75">
      <c r="A1470"/>
      <c r="B1470"/>
      <c r="C1470" s="120"/>
      <c r="D1470" s="40"/>
      <c r="E1470"/>
      <c r="F1470"/>
      <c r="G1470"/>
      <c r="H1470"/>
      <c r="I1470"/>
    </row>
    <row r="1471" spans="1:9" ht="12.75">
      <c r="A1471"/>
      <c r="B1471"/>
      <c r="C1471" s="120"/>
      <c r="D1471" s="40"/>
      <c r="E1471"/>
      <c r="F1471"/>
      <c r="G1471"/>
      <c r="H1471"/>
      <c r="I1471"/>
    </row>
    <row r="1472" spans="1:9" ht="12.75">
      <c r="A1472"/>
      <c r="B1472"/>
      <c r="C1472" s="120"/>
      <c r="D1472" s="40"/>
      <c r="E1472"/>
      <c r="F1472"/>
      <c r="G1472"/>
      <c r="H1472"/>
      <c r="I1472"/>
    </row>
    <row r="1473" spans="1:9" ht="12.75">
      <c r="A1473"/>
      <c r="B1473"/>
      <c r="C1473" s="120"/>
      <c r="D1473" s="40"/>
      <c r="E1473"/>
      <c r="F1473"/>
      <c r="G1473"/>
      <c r="H1473"/>
      <c r="I1473"/>
    </row>
    <row r="1474" spans="1:9" ht="12.75">
      <c r="A1474"/>
      <c r="B1474"/>
      <c r="C1474" s="120"/>
      <c r="D1474" s="40"/>
      <c r="E1474"/>
      <c r="F1474"/>
      <c r="G1474"/>
      <c r="H1474"/>
      <c r="I1474"/>
    </row>
    <row r="1475" spans="1:9" ht="12.75">
      <c r="A1475"/>
      <c r="B1475"/>
      <c r="C1475" s="120"/>
      <c r="D1475" s="40"/>
      <c r="E1475"/>
      <c r="F1475"/>
      <c r="G1475"/>
      <c r="H1475"/>
      <c r="I1475"/>
    </row>
    <row r="1476" spans="1:9" ht="12.75">
      <c r="A1476"/>
      <c r="B1476"/>
      <c r="C1476" s="120"/>
      <c r="D1476" s="40"/>
      <c r="E1476"/>
      <c r="F1476"/>
      <c r="G1476"/>
      <c r="H1476"/>
      <c r="I1476"/>
    </row>
    <row r="1477" spans="1:9" ht="12.75">
      <c r="A1477"/>
      <c r="B1477"/>
      <c r="C1477" s="120"/>
      <c r="D1477" s="40"/>
      <c r="E1477"/>
      <c r="F1477"/>
      <c r="G1477"/>
      <c r="H1477"/>
      <c r="I1477"/>
    </row>
    <row r="1478" spans="1:9" ht="12.75">
      <c r="A1478"/>
      <c r="B1478"/>
      <c r="C1478" s="120"/>
      <c r="D1478" s="40"/>
      <c r="E1478"/>
      <c r="F1478"/>
      <c r="G1478"/>
      <c r="H1478"/>
      <c r="I1478"/>
    </row>
    <row r="1479" spans="1:9" ht="12.75">
      <c r="A1479"/>
      <c r="B1479"/>
      <c r="C1479" s="120"/>
      <c r="D1479" s="40"/>
      <c r="E1479"/>
      <c r="F1479"/>
      <c r="G1479"/>
      <c r="H1479"/>
      <c r="I1479"/>
    </row>
    <row r="1480" spans="1:9" ht="12.75">
      <c r="A1480"/>
      <c r="B1480"/>
      <c r="C1480" s="120"/>
      <c r="D1480" s="40"/>
      <c r="E1480"/>
      <c r="F1480"/>
      <c r="G1480"/>
      <c r="H1480"/>
      <c r="I1480"/>
    </row>
    <row r="1481" spans="1:9" ht="12.75">
      <c r="A1481"/>
      <c r="B1481"/>
      <c r="C1481" s="120"/>
      <c r="D1481" s="40"/>
      <c r="E1481"/>
      <c r="F1481"/>
      <c r="G1481"/>
      <c r="H1481"/>
      <c r="I1481"/>
    </row>
    <row r="1482" spans="1:9" ht="12.75">
      <c r="A1482"/>
      <c r="B1482"/>
      <c r="C1482" s="120"/>
      <c r="D1482" s="40"/>
      <c r="E1482"/>
      <c r="F1482"/>
      <c r="G1482"/>
      <c r="H1482"/>
      <c r="I1482"/>
    </row>
    <row r="1483" spans="1:9" ht="12.75">
      <c r="A1483"/>
      <c r="B1483"/>
      <c r="C1483" s="120"/>
      <c r="D1483" s="40"/>
      <c r="E1483"/>
      <c r="F1483"/>
      <c r="G1483"/>
      <c r="H1483"/>
      <c r="I1483"/>
    </row>
    <row r="1484" spans="1:9" ht="12.75">
      <c r="A1484"/>
      <c r="B1484"/>
      <c r="C1484" s="120"/>
      <c r="D1484" s="40"/>
      <c r="E1484"/>
      <c r="F1484"/>
      <c r="G1484"/>
      <c r="H1484"/>
      <c r="I1484"/>
    </row>
    <row r="1485" spans="1:9" ht="12.75">
      <c r="A1485"/>
      <c r="B1485"/>
      <c r="C1485" s="120"/>
      <c r="D1485" s="40"/>
      <c r="E1485"/>
      <c r="F1485"/>
      <c r="G1485"/>
      <c r="H1485"/>
      <c r="I1485"/>
    </row>
    <row r="1486" spans="1:9" ht="12.75">
      <c r="A1486"/>
      <c r="B1486"/>
      <c r="C1486" s="120"/>
      <c r="D1486" s="40"/>
      <c r="E1486"/>
      <c r="F1486"/>
      <c r="G1486"/>
      <c r="H1486"/>
      <c r="I1486"/>
    </row>
    <row r="1487" spans="1:9" ht="12.75">
      <c r="A1487"/>
      <c r="B1487"/>
      <c r="C1487" s="120"/>
      <c r="D1487" s="40"/>
      <c r="E1487"/>
      <c r="F1487"/>
      <c r="G1487"/>
      <c r="H1487"/>
      <c r="I1487"/>
    </row>
    <row r="1488" spans="1:9" ht="12.75">
      <c r="A1488"/>
      <c r="B1488"/>
      <c r="C1488" s="120"/>
      <c r="D1488" s="40"/>
      <c r="E1488"/>
      <c r="F1488"/>
      <c r="G1488"/>
      <c r="H1488"/>
      <c r="I1488"/>
    </row>
    <row r="1489" spans="1:9" ht="12.75">
      <c r="A1489"/>
      <c r="B1489"/>
      <c r="C1489" s="120"/>
      <c r="D1489" s="40"/>
      <c r="E1489"/>
      <c r="F1489"/>
      <c r="G1489"/>
      <c r="H1489"/>
      <c r="I1489"/>
    </row>
    <row r="1490" spans="1:9" ht="12.75">
      <c r="A1490"/>
      <c r="B1490"/>
      <c r="C1490" s="120"/>
      <c r="D1490" s="40"/>
      <c r="E1490"/>
      <c r="F1490"/>
      <c r="G1490"/>
      <c r="H1490"/>
      <c r="I1490"/>
    </row>
    <row r="1491" spans="1:9" ht="12.75">
      <c r="A1491"/>
      <c r="B1491"/>
      <c r="C1491" s="120"/>
      <c r="D1491" s="40"/>
      <c r="E1491"/>
      <c r="F1491"/>
      <c r="G1491"/>
      <c r="H1491"/>
      <c r="I1491"/>
    </row>
    <row r="1492" spans="1:9" ht="12.75">
      <c r="A1492"/>
      <c r="B1492"/>
      <c r="C1492" s="120"/>
      <c r="D1492" s="40"/>
      <c r="E1492"/>
      <c r="F1492"/>
      <c r="G1492"/>
      <c r="H1492"/>
      <c r="I1492"/>
    </row>
    <row r="1493" spans="1:9" ht="12.75">
      <c r="A1493"/>
      <c r="B1493"/>
      <c r="C1493" s="120"/>
      <c r="D1493" s="40"/>
      <c r="E1493"/>
      <c r="F1493"/>
      <c r="G1493"/>
      <c r="H1493"/>
      <c r="I1493"/>
    </row>
    <row r="1494" spans="1:9" ht="12.75">
      <c r="A1494"/>
      <c r="B1494"/>
      <c r="C1494" s="120"/>
      <c r="D1494" s="40"/>
      <c r="E1494"/>
      <c r="F1494"/>
      <c r="G1494"/>
      <c r="H1494"/>
      <c r="I1494"/>
    </row>
    <row r="1495" spans="1:9" ht="12.75">
      <c r="A1495"/>
      <c r="B1495"/>
      <c r="C1495" s="120"/>
      <c r="D1495" s="40"/>
      <c r="E1495"/>
      <c r="F1495"/>
      <c r="G1495"/>
      <c r="H1495"/>
      <c r="I1495"/>
    </row>
    <row r="1496" spans="1:9" ht="12.75">
      <c r="A1496"/>
      <c r="B1496"/>
      <c r="C1496" s="120"/>
      <c r="D1496" s="40"/>
      <c r="E1496"/>
      <c r="F1496"/>
      <c r="G1496"/>
      <c r="H1496"/>
      <c r="I1496"/>
    </row>
    <row r="1497" spans="1:9" ht="12.75">
      <c r="A1497"/>
      <c r="B1497"/>
      <c r="C1497" s="120"/>
      <c r="D1497" s="40"/>
      <c r="E1497"/>
      <c r="F1497"/>
      <c r="G1497"/>
      <c r="H1497"/>
      <c r="I1497"/>
    </row>
    <row r="1498" spans="1:9" ht="12.75">
      <c r="A1498"/>
      <c r="B1498"/>
      <c r="C1498" s="120"/>
      <c r="D1498" s="40"/>
      <c r="E1498"/>
      <c r="F1498"/>
      <c r="G1498"/>
      <c r="H1498"/>
      <c r="I1498"/>
    </row>
    <row r="1499" spans="1:9" ht="12.75">
      <c r="A1499"/>
      <c r="B1499"/>
      <c r="C1499" s="120"/>
      <c r="D1499" s="40"/>
      <c r="E1499"/>
      <c r="F1499"/>
      <c r="G1499"/>
      <c r="H1499"/>
      <c r="I1499"/>
    </row>
    <row r="1500" spans="1:9" ht="12.75">
      <c r="A1500"/>
      <c r="B1500"/>
      <c r="C1500" s="120"/>
      <c r="D1500" s="40"/>
      <c r="E1500"/>
      <c r="F1500"/>
      <c r="G1500"/>
      <c r="H1500"/>
      <c r="I1500"/>
    </row>
    <row r="1501" spans="1:9" ht="12.75">
      <c r="A1501"/>
      <c r="B1501"/>
      <c r="C1501" s="120"/>
      <c r="D1501" s="40"/>
      <c r="E1501"/>
      <c r="F1501"/>
      <c r="G1501"/>
      <c r="H1501"/>
      <c r="I1501"/>
    </row>
    <row r="1502" spans="1:9" ht="12.75">
      <c r="A1502"/>
      <c r="B1502"/>
      <c r="C1502" s="120"/>
      <c r="D1502" s="40"/>
      <c r="E1502"/>
      <c r="F1502"/>
      <c r="G1502"/>
      <c r="H1502"/>
      <c r="I1502"/>
    </row>
    <row r="1503" spans="1:9" ht="12.75">
      <c r="A1503"/>
      <c r="B1503"/>
      <c r="C1503" s="120"/>
      <c r="D1503" s="40"/>
      <c r="E1503"/>
      <c r="F1503"/>
      <c r="G1503"/>
      <c r="H1503"/>
      <c r="I1503"/>
    </row>
    <row r="1504" spans="1:9" ht="12.75">
      <c r="A1504"/>
      <c r="B1504"/>
      <c r="C1504" s="120"/>
      <c r="D1504" s="40"/>
      <c r="E1504"/>
      <c r="F1504"/>
      <c r="G1504"/>
      <c r="H1504"/>
      <c r="I1504"/>
    </row>
    <row r="1505" spans="1:9" ht="12.75">
      <c r="A1505"/>
      <c r="B1505"/>
      <c r="C1505" s="120"/>
      <c r="D1505" s="40"/>
      <c r="E1505"/>
      <c r="F1505"/>
      <c r="G1505"/>
      <c r="H1505"/>
      <c r="I1505"/>
    </row>
    <row r="1506" spans="1:9" ht="12.75">
      <c r="A1506"/>
      <c r="B1506"/>
      <c r="C1506" s="120"/>
      <c r="D1506" s="40"/>
      <c r="E1506"/>
      <c r="F1506"/>
      <c r="G1506"/>
      <c r="H1506"/>
      <c r="I1506"/>
    </row>
    <row r="1507" spans="1:9" ht="12.75">
      <c r="A1507"/>
      <c r="B1507"/>
      <c r="C1507" s="120"/>
      <c r="D1507" s="40"/>
      <c r="E1507"/>
      <c r="F1507"/>
      <c r="G1507"/>
      <c r="H1507"/>
      <c r="I1507"/>
    </row>
    <row r="1508" spans="1:9" ht="12.75">
      <c r="A1508"/>
      <c r="B1508"/>
      <c r="C1508" s="120"/>
      <c r="D1508" s="40"/>
      <c r="E1508"/>
      <c r="F1508"/>
      <c r="G1508"/>
      <c r="H1508"/>
      <c r="I1508"/>
    </row>
    <row r="1509" spans="1:9" ht="12.75">
      <c r="A1509"/>
      <c r="B1509"/>
      <c r="C1509" s="120"/>
      <c r="D1509" s="40"/>
      <c r="E1509"/>
      <c r="F1509"/>
      <c r="G1509"/>
      <c r="H1509"/>
      <c r="I1509"/>
    </row>
    <row r="1510" spans="1:9" ht="12.75">
      <c r="A1510"/>
      <c r="B1510"/>
      <c r="C1510" s="120"/>
      <c r="D1510" s="40"/>
      <c r="E1510"/>
      <c r="F1510"/>
      <c r="G1510"/>
      <c r="H1510"/>
      <c r="I1510"/>
    </row>
    <row r="1511" spans="1:9" ht="12.75">
      <c r="A1511"/>
      <c r="B1511"/>
      <c r="C1511" s="120"/>
      <c r="D1511" s="40"/>
      <c r="E1511"/>
      <c r="F1511"/>
      <c r="G1511"/>
      <c r="H1511"/>
      <c r="I1511"/>
    </row>
    <row r="1512" spans="1:9" ht="12.75">
      <c r="A1512"/>
      <c r="B1512"/>
      <c r="C1512" s="120"/>
      <c r="D1512" s="40"/>
      <c r="E1512"/>
      <c r="F1512"/>
      <c r="G1512"/>
      <c r="H1512"/>
      <c r="I1512"/>
    </row>
    <row r="1513" spans="1:9" ht="12.75">
      <c r="A1513"/>
      <c r="B1513"/>
      <c r="C1513" s="120"/>
      <c r="D1513" s="40"/>
      <c r="E1513"/>
      <c r="F1513"/>
      <c r="G1513"/>
      <c r="H1513"/>
      <c r="I1513"/>
    </row>
    <row r="1514" spans="1:9" ht="12.75">
      <c r="A1514"/>
      <c r="B1514"/>
      <c r="C1514" s="120"/>
      <c r="D1514" s="40"/>
      <c r="E1514"/>
      <c r="F1514"/>
      <c r="G1514"/>
      <c r="H1514"/>
      <c r="I1514"/>
    </row>
    <row r="1515" spans="1:9" ht="12.75">
      <c r="A1515"/>
      <c r="B1515"/>
      <c r="C1515" s="120"/>
      <c r="D1515" s="40"/>
      <c r="E1515"/>
      <c r="F1515"/>
      <c r="G1515"/>
      <c r="H1515"/>
      <c r="I1515"/>
    </row>
    <row r="1516" spans="1:9" ht="12.75">
      <c r="A1516"/>
      <c r="B1516"/>
      <c r="C1516" s="120"/>
      <c r="D1516" s="40"/>
      <c r="E1516"/>
      <c r="F1516"/>
      <c r="G1516"/>
      <c r="H1516"/>
      <c r="I1516"/>
    </row>
    <row r="1517" spans="1:9" ht="12.75">
      <c r="A1517"/>
      <c r="B1517"/>
      <c r="C1517" s="120"/>
      <c r="D1517" s="40"/>
      <c r="E1517"/>
      <c r="F1517"/>
      <c r="G1517"/>
      <c r="H1517"/>
      <c r="I1517"/>
    </row>
    <row r="1518" spans="1:9" ht="12.75">
      <c r="A1518"/>
      <c r="B1518"/>
      <c r="C1518" s="120"/>
      <c r="D1518" s="40"/>
      <c r="E1518"/>
      <c r="F1518"/>
      <c r="G1518"/>
      <c r="H1518"/>
      <c r="I1518"/>
    </row>
    <row r="1519" spans="1:9" ht="12.75">
      <c r="A1519"/>
      <c r="B1519"/>
      <c r="C1519" s="120"/>
      <c r="D1519" s="40"/>
      <c r="E1519"/>
      <c r="F1519"/>
      <c r="G1519"/>
      <c r="H1519"/>
      <c r="I1519"/>
    </row>
    <row r="1520" spans="1:9" ht="12.75">
      <c r="A1520"/>
      <c r="B1520"/>
      <c r="C1520" s="120"/>
      <c r="D1520" s="40"/>
      <c r="E1520"/>
      <c r="F1520"/>
      <c r="G1520"/>
      <c r="H1520"/>
      <c r="I1520"/>
    </row>
    <row r="1521" spans="1:9" ht="12.75">
      <c r="A1521"/>
      <c r="B1521"/>
      <c r="C1521" s="120"/>
      <c r="D1521" s="40"/>
      <c r="E1521"/>
      <c r="F1521"/>
      <c r="G1521"/>
      <c r="H1521"/>
      <c r="I1521"/>
    </row>
    <row r="1522" spans="1:9" ht="12.75">
      <c r="A1522"/>
      <c r="B1522"/>
      <c r="C1522" s="120"/>
      <c r="D1522" s="40"/>
      <c r="E1522"/>
      <c r="F1522"/>
      <c r="G1522"/>
      <c r="H1522"/>
      <c r="I1522"/>
    </row>
    <row r="1523" spans="1:9" ht="12.75">
      <c r="A1523"/>
      <c r="B1523"/>
      <c r="C1523" s="120"/>
      <c r="D1523" s="40"/>
      <c r="E1523"/>
      <c r="F1523"/>
      <c r="G1523"/>
      <c r="H1523"/>
      <c r="I1523"/>
    </row>
    <row r="1524" spans="1:9" ht="12.75">
      <c r="A1524"/>
      <c r="B1524"/>
      <c r="C1524" s="120"/>
      <c r="D1524" s="40"/>
      <c r="E1524"/>
      <c r="F1524"/>
      <c r="G1524"/>
      <c r="H1524"/>
      <c r="I1524"/>
    </row>
    <row r="1525" spans="1:9" ht="12.75">
      <c r="A1525"/>
      <c r="B1525"/>
      <c r="C1525" s="120"/>
      <c r="D1525" s="40"/>
      <c r="E1525"/>
      <c r="F1525"/>
      <c r="G1525"/>
      <c r="H1525"/>
      <c r="I1525"/>
    </row>
    <row r="1526" spans="1:9" ht="12.75">
      <c r="A1526"/>
      <c r="B1526"/>
      <c r="C1526" s="120"/>
      <c r="D1526" s="40"/>
      <c r="E1526"/>
      <c r="F1526"/>
      <c r="G1526"/>
      <c r="H1526"/>
      <c r="I1526"/>
    </row>
    <row r="1527" spans="1:9" ht="12.75">
      <c r="A1527"/>
      <c r="B1527"/>
      <c r="C1527" s="120"/>
      <c r="D1527" s="40"/>
      <c r="E1527"/>
      <c r="F1527"/>
      <c r="G1527"/>
      <c r="H1527"/>
      <c r="I1527"/>
    </row>
    <row r="1528" spans="1:9" ht="12.75">
      <c r="A1528"/>
      <c r="B1528"/>
      <c r="C1528" s="120"/>
      <c r="D1528" s="40"/>
      <c r="E1528"/>
      <c r="F1528"/>
      <c r="G1528"/>
      <c r="H1528"/>
      <c r="I1528"/>
    </row>
    <row r="1529" spans="1:9" ht="12.75">
      <c r="A1529"/>
      <c r="B1529"/>
      <c r="C1529" s="120"/>
      <c r="D1529" s="40"/>
      <c r="E1529"/>
      <c r="F1529"/>
      <c r="G1529"/>
      <c r="H1529"/>
      <c r="I1529"/>
    </row>
    <row r="1530" spans="1:9" ht="12.75">
      <c r="A1530"/>
      <c r="B1530"/>
      <c r="C1530" s="120"/>
      <c r="D1530" s="40"/>
      <c r="E1530"/>
      <c r="F1530"/>
      <c r="G1530"/>
      <c r="H1530"/>
      <c r="I1530"/>
    </row>
    <row r="1531" spans="1:9" ht="12.75">
      <c r="A1531"/>
      <c r="B1531"/>
      <c r="C1531" s="120"/>
      <c r="D1531" s="40"/>
      <c r="E1531"/>
      <c r="F1531"/>
      <c r="G1531"/>
      <c r="H1531"/>
      <c r="I1531"/>
    </row>
    <row r="1532" spans="1:9" ht="12.75">
      <c r="A1532"/>
      <c r="B1532"/>
      <c r="C1532" s="120"/>
      <c r="D1532" s="40"/>
      <c r="E1532"/>
      <c r="F1532"/>
      <c r="G1532"/>
      <c r="H1532"/>
      <c r="I1532"/>
    </row>
    <row r="1533" spans="1:9" ht="12.75">
      <c r="A1533"/>
      <c r="B1533"/>
      <c r="C1533" s="120"/>
      <c r="D1533" s="40"/>
      <c r="E1533"/>
      <c r="F1533"/>
      <c r="G1533"/>
      <c r="H1533"/>
      <c r="I1533"/>
    </row>
    <row r="1534" spans="1:9" ht="12.75">
      <c r="A1534"/>
      <c r="B1534"/>
      <c r="C1534" s="120"/>
      <c r="D1534" s="40"/>
      <c r="E1534"/>
      <c r="F1534"/>
      <c r="G1534"/>
      <c r="H1534"/>
      <c r="I1534"/>
    </row>
    <row r="1535" spans="1:9" ht="12.75">
      <c r="A1535"/>
      <c r="B1535"/>
      <c r="C1535" s="120"/>
      <c r="D1535" s="40"/>
      <c r="E1535"/>
      <c r="F1535"/>
      <c r="G1535"/>
      <c r="H1535"/>
      <c r="I1535"/>
    </row>
    <row r="1536" spans="1:9" ht="12.75">
      <c r="A1536"/>
      <c r="B1536"/>
      <c r="C1536" s="120"/>
      <c r="D1536" s="40"/>
      <c r="E1536"/>
      <c r="F1536"/>
      <c r="G1536"/>
      <c r="H1536"/>
      <c r="I1536"/>
    </row>
    <row r="1537" spans="1:9" ht="12.75">
      <c r="A1537"/>
      <c r="B1537"/>
      <c r="C1537" s="120"/>
      <c r="D1537" s="40"/>
      <c r="E1537"/>
      <c r="F1537"/>
      <c r="G1537"/>
      <c r="H1537"/>
      <c r="I1537"/>
    </row>
    <row r="1538" spans="1:9" ht="12.75">
      <c r="A1538"/>
      <c r="B1538"/>
      <c r="C1538" s="120"/>
      <c r="D1538" s="40"/>
      <c r="E1538"/>
      <c r="F1538"/>
      <c r="G1538"/>
      <c r="H1538"/>
      <c r="I1538"/>
    </row>
    <row r="1539" spans="1:9" ht="12.75">
      <c r="A1539"/>
      <c r="B1539"/>
      <c r="C1539" s="120"/>
      <c r="D1539" s="40"/>
      <c r="E1539"/>
      <c r="F1539"/>
      <c r="G1539"/>
      <c r="H1539"/>
      <c r="I1539"/>
    </row>
    <row r="1540" spans="1:9" ht="12.75">
      <c r="A1540"/>
      <c r="B1540"/>
      <c r="C1540" s="120"/>
      <c r="D1540" s="40"/>
      <c r="E1540"/>
      <c r="F1540"/>
      <c r="G1540"/>
      <c r="H1540"/>
      <c r="I1540"/>
    </row>
    <row r="1541" spans="1:9" ht="12.75">
      <c r="A1541"/>
      <c r="B1541"/>
      <c r="C1541" s="120"/>
      <c r="D1541" s="40"/>
      <c r="E1541"/>
      <c r="F1541"/>
      <c r="G1541"/>
      <c r="H1541"/>
      <c r="I1541"/>
    </row>
    <row r="1542" spans="1:9" ht="12.75">
      <c r="A1542"/>
      <c r="B1542"/>
      <c r="C1542" s="120"/>
      <c r="D1542" s="40"/>
      <c r="E1542"/>
      <c r="F1542"/>
      <c r="G1542"/>
      <c r="H1542"/>
      <c r="I1542"/>
    </row>
    <row r="1543" spans="1:9" ht="12.75">
      <c r="A1543"/>
      <c r="B1543"/>
      <c r="C1543" s="120"/>
      <c r="D1543" s="40"/>
      <c r="E1543"/>
      <c r="F1543"/>
      <c r="G1543"/>
      <c r="H1543"/>
      <c r="I1543"/>
    </row>
    <row r="1544" spans="1:9" ht="12.75">
      <c r="A1544"/>
      <c r="B1544"/>
      <c r="C1544" s="120"/>
      <c r="D1544" s="40"/>
      <c r="E1544"/>
      <c r="F1544"/>
      <c r="G1544"/>
      <c r="H1544"/>
      <c r="I1544"/>
    </row>
    <row r="1545" spans="1:9" ht="12.75">
      <c r="A1545"/>
      <c r="B1545"/>
      <c r="C1545" s="120"/>
      <c r="D1545" s="40"/>
      <c r="E1545"/>
      <c r="F1545"/>
      <c r="G1545"/>
      <c r="H1545"/>
      <c r="I1545"/>
    </row>
    <row r="1546" spans="1:9" ht="12.75">
      <c r="A1546"/>
      <c r="B1546"/>
      <c r="C1546" s="120"/>
      <c r="D1546" s="40"/>
      <c r="E1546"/>
      <c r="F1546"/>
      <c r="G1546"/>
      <c r="H1546"/>
      <c r="I1546"/>
    </row>
    <row r="1547" spans="1:9" ht="12.75">
      <c r="A1547"/>
      <c r="B1547"/>
      <c r="C1547" s="120"/>
      <c r="D1547" s="40"/>
      <c r="E1547"/>
      <c r="F1547"/>
      <c r="G1547"/>
      <c r="H1547"/>
      <c r="I1547"/>
    </row>
    <row r="1548" spans="1:9" ht="12.75">
      <c r="A1548"/>
      <c r="B1548"/>
      <c r="C1548" s="120"/>
      <c r="D1548" s="40"/>
      <c r="E1548"/>
      <c r="F1548"/>
      <c r="G1548"/>
      <c r="H1548"/>
      <c r="I1548"/>
    </row>
    <row r="1549" spans="1:9" ht="12.75">
      <c r="A1549"/>
      <c r="B1549"/>
      <c r="C1549" s="120"/>
      <c r="D1549" s="40"/>
      <c r="E1549"/>
      <c r="F1549"/>
      <c r="G1549"/>
      <c r="H1549"/>
      <c r="I1549"/>
    </row>
    <row r="1550" spans="1:9" ht="12.75">
      <c r="A1550"/>
      <c r="B1550"/>
      <c r="C1550" s="120"/>
      <c r="D1550" s="40"/>
      <c r="E1550"/>
      <c r="F1550"/>
      <c r="G1550"/>
      <c r="H1550"/>
      <c r="I1550"/>
    </row>
    <row r="1551" spans="1:9" ht="12.75">
      <c r="A1551"/>
      <c r="B1551"/>
      <c r="C1551" s="120"/>
      <c r="D1551" s="40"/>
      <c r="E1551"/>
      <c r="F1551"/>
      <c r="G1551"/>
      <c r="H1551"/>
      <c r="I1551"/>
    </row>
    <row r="1552" spans="1:9" ht="12.75">
      <c r="A1552"/>
      <c r="B1552"/>
      <c r="C1552" s="120"/>
      <c r="D1552" s="40"/>
      <c r="E1552"/>
      <c r="F1552"/>
      <c r="G1552"/>
      <c r="H1552"/>
      <c r="I1552"/>
    </row>
    <row r="1553" spans="1:9" ht="12.75">
      <c r="A1553"/>
      <c r="B1553"/>
      <c r="C1553" s="120"/>
      <c r="D1553" s="40"/>
      <c r="E1553"/>
      <c r="F1553"/>
      <c r="G1553"/>
      <c r="H1553"/>
      <c r="I1553"/>
    </row>
    <row r="1554" spans="1:9" ht="12.75">
      <c r="A1554"/>
      <c r="B1554"/>
      <c r="C1554" s="120"/>
      <c r="D1554" s="40"/>
      <c r="E1554"/>
      <c r="F1554"/>
      <c r="G1554"/>
      <c r="H1554"/>
      <c r="I1554"/>
    </row>
    <row r="1555" spans="1:9" ht="12.75">
      <c r="A1555"/>
      <c r="B1555"/>
      <c r="C1555" s="120"/>
      <c r="D1555" s="40"/>
      <c r="E1555"/>
      <c r="F1555"/>
      <c r="G1555"/>
      <c r="H1555"/>
      <c r="I1555"/>
    </row>
    <row r="1556" spans="1:9" ht="12.75">
      <c r="A1556"/>
      <c r="B1556"/>
      <c r="C1556" s="120"/>
      <c r="D1556" s="40"/>
      <c r="E1556"/>
      <c r="F1556"/>
      <c r="G1556"/>
      <c r="H1556"/>
      <c r="I1556"/>
    </row>
    <row r="1557" spans="1:9" ht="12.75">
      <c r="A1557"/>
      <c r="B1557"/>
      <c r="C1557" s="120"/>
      <c r="D1557" s="40"/>
      <c r="E1557"/>
      <c r="F1557"/>
      <c r="G1557"/>
      <c r="H1557"/>
      <c r="I1557"/>
    </row>
    <row r="1558" spans="1:9" ht="12.75">
      <c r="A1558"/>
      <c r="B1558"/>
      <c r="C1558" s="120"/>
      <c r="D1558" s="40"/>
      <c r="E1558"/>
      <c r="F1558"/>
      <c r="G1558"/>
      <c r="H1558"/>
      <c r="I1558"/>
    </row>
    <row r="1559" spans="1:9" ht="12.75">
      <c r="A1559"/>
      <c r="B1559"/>
      <c r="C1559" s="120"/>
      <c r="D1559" s="40"/>
      <c r="E1559"/>
      <c r="F1559"/>
      <c r="G1559"/>
      <c r="H1559"/>
      <c r="I1559"/>
    </row>
    <row r="1560" spans="1:9" ht="12.75">
      <c r="A1560"/>
      <c r="B1560"/>
      <c r="C1560" s="120"/>
      <c r="D1560" s="40"/>
      <c r="E1560"/>
      <c r="F1560"/>
      <c r="G1560"/>
      <c r="H1560"/>
      <c r="I1560"/>
    </row>
    <row r="1561" spans="1:9" ht="12.75">
      <c r="A1561"/>
      <c r="B1561"/>
      <c r="C1561" s="120"/>
      <c r="D1561" s="40"/>
      <c r="E1561"/>
      <c r="F1561"/>
      <c r="G1561"/>
      <c r="H1561"/>
      <c r="I1561"/>
    </row>
    <row r="1562" spans="1:9" ht="12.75">
      <c r="A1562"/>
      <c r="B1562"/>
      <c r="C1562" s="120"/>
      <c r="D1562" s="40"/>
      <c r="E1562"/>
      <c r="F1562"/>
      <c r="G1562"/>
      <c r="H1562"/>
      <c r="I1562"/>
    </row>
    <row r="1563" spans="1:9" ht="12.75">
      <c r="A1563"/>
      <c r="B1563"/>
      <c r="C1563" s="120"/>
      <c r="D1563" s="40"/>
      <c r="E1563"/>
      <c r="F1563"/>
      <c r="G1563"/>
      <c r="H1563"/>
      <c r="I1563"/>
    </row>
    <row r="1564" spans="1:9" ht="12.75">
      <c r="A1564"/>
      <c r="B1564"/>
      <c r="C1564" s="120"/>
      <c r="D1564" s="40"/>
      <c r="E1564"/>
      <c r="F1564"/>
      <c r="G1564"/>
      <c r="H1564"/>
      <c r="I1564"/>
    </row>
    <row r="1565" spans="1:9" ht="12.75">
      <c r="A1565"/>
      <c r="B1565"/>
      <c r="C1565" s="120"/>
      <c r="D1565" s="40"/>
      <c r="E1565"/>
      <c r="F1565"/>
      <c r="G1565"/>
      <c r="H1565"/>
      <c r="I1565"/>
    </row>
    <row r="1566" spans="1:9" ht="12.75">
      <c r="A1566"/>
      <c r="B1566"/>
      <c r="C1566" s="120"/>
      <c r="D1566" s="40"/>
      <c r="E1566"/>
      <c r="F1566"/>
      <c r="G1566"/>
      <c r="H1566"/>
      <c r="I1566"/>
    </row>
    <row r="1567" spans="1:9" ht="12.75">
      <c r="A1567"/>
      <c r="B1567"/>
      <c r="C1567" s="120"/>
      <c r="D1567" s="40"/>
      <c r="E1567"/>
      <c r="F1567"/>
      <c r="G1567"/>
      <c r="H1567"/>
      <c r="I1567"/>
    </row>
    <row r="1568" spans="1:9" ht="12.75">
      <c r="A1568"/>
      <c r="B1568"/>
      <c r="C1568" s="120"/>
      <c r="D1568" s="40"/>
      <c r="E1568"/>
      <c r="F1568"/>
      <c r="G1568"/>
      <c r="H1568"/>
      <c r="I1568"/>
    </row>
    <row r="1569" spans="1:9" ht="12.75">
      <c r="A1569"/>
      <c r="B1569"/>
      <c r="C1569" s="120"/>
      <c r="D1569" s="40"/>
      <c r="E1569"/>
      <c r="F1569"/>
      <c r="G1569"/>
      <c r="H1569"/>
      <c r="I1569"/>
    </row>
    <row r="1570" spans="1:9" ht="12.75">
      <c r="A1570"/>
      <c r="B1570"/>
      <c r="C1570" s="120"/>
      <c r="D1570" s="40"/>
      <c r="E1570"/>
      <c r="F1570"/>
      <c r="G1570"/>
      <c r="H1570"/>
      <c r="I1570"/>
    </row>
    <row r="1571" spans="1:9" ht="12.75">
      <c r="A1571"/>
      <c r="B1571"/>
      <c r="C1571" s="120"/>
      <c r="D1571" s="40"/>
      <c r="E1571"/>
      <c r="F1571"/>
      <c r="G1571"/>
      <c r="H1571"/>
      <c r="I1571"/>
    </row>
    <row r="1572" spans="1:9" ht="12.75">
      <c r="A1572"/>
      <c r="B1572"/>
      <c r="C1572" s="120"/>
      <c r="D1572" s="40"/>
      <c r="E1572"/>
      <c r="F1572"/>
      <c r="G1572"/>
      <c r="H1572"/>
      <c r="I1572"/>
    </row>
    <row r="1573" spans="1:9" ht="12.75">
      <c r="A1573"/>
      <c r="B1573"/>
      <c r="C1573" s="120"/>
      <c r="D1573" s="40"/>
      <c r="E1573"/>
      <c r="F1573"/>
      <c r="G1573"/>
      <c r="H1573"/>
      <c r="I1573"/>
    </row>
    <row r="1574" spans="1:9" ht="12.75">
      <c r="A1574"/>
      <c r="B1574"/>
      <c r="C1574" s="120"/>
      <c r="D1574" s="40"/>
      <c r="E1574"/>
      <c r="F1574"/>
      <c r="G1574"/>
      <c r="H1574"/>
      <c r="I1574"/>
    </row>
    <row r="1575" spans="1:9" ht="12.75">
      <c r="A1575"/>
      <c r="B1575"/>
      <c r="C1575" s="120"/>
      <c r="D1575" s="40"/>
      <c r="E1575"/>
      <c r="F1575"/>
      <c r="G1575"/>
      <c r="H1575"/>
      <c r="I1575"/>
    </row>
    <row r="1576" spans="1:9" ht="12.75">
      <c r="A1576"/>
      <c r="B1576"/>
      <c r="C1576" s="120"/>
      <c r="D1576" s="40"/>
      <c r="E1576"/>
      <c r="F1576"/>
      <c r="G1576"/>
      <c r="H1576"/>
      <c r="I1576"/>
    </row>
    <row r="1577" spans="1:9" ht="12.75">
      <c r="A1577"/>
      <c r="B1577"/>
      <c r="C1577" s="120"/>
      <c r="D1577" s="40"/>
      <c r="E1577"/>
      <c r="F1577"/>
      <c r="G1577"/>
      <c r="H1577"/>
      <c r="I1577"/>
    </row>
    <row r="1578" spans="1:9" ht="12.75">
      <c r="A1578"/>
      <c r="B1578"/>
      <c r="C1578" s="120"/>
      <c r="D1578" s="40"/>
      <c r="E1578"/>
      <c r="F1578"/>
      <c r="G1578"/>
      <c r="H1578"/>
      <c r="I1578"/>
    </row>
    <row r="1579" spans="1:9" ht="12.75">
      <c r="A1579"/>
      <c r="B1579"/>
      <c r="C1579" s="120"/>
      <c r="D1579" s="40"/>
      <c r="E1579"/>
      <c r="F1579"/>
      <c r="G1579"/>
      <c r="H1579"/>
      <c r="I1579"/>
    </row>
    <row r="1580" spans="1:9" ht="12.75">
      <c r="A1580"/>
      <c r="B1580"/>
      <c r="C1580" s="120"/>
      <c r="D1580" s="40"/>
      <c r="E1580"/>
      <c r="F1580"/>
      <c r="G1580"/>
      <c r="H1580"/>
      <c r="I1580"/>
    </row>
    <row r="1581" spans="1:9" ht="12.75">
      <c r="A1581"/>
      <c r="B1581"/>
      <c r="C1581" s="120"/>
      <c r="D1581" s="40"/>
      <c r="E1581"/>
      <c r="F1581"/>
      <c r="G1581"/>
      <c r="H1581"/>
      <c r="I1581"/>
    </row>
    <row r="1582" spans="1:9" ht="12.75">
      <c r="A1582"/>
      <c r="B1582"/>
      <c r="C1582" s="120"/>
      <c r="D1582" s="40"/>
      <c r="E1582"/>
      <c r="F1582"/>
      <c r="G1582"/>
      <c r="H1582"/>
      <c r="I1582"/>
    </row>
    <row r="1583" spans="1:9" ht="12.75">
      <c r="A1583"/>
      <c r="B1583"/>
      <c r="C1583" s="120"/>
      <c r="D1583" s="40"/>
      <c r="E1583"/>
      <c r="F1583"/>
      <c r="G1583"/>
      <c r="H1583"/>
      <c r="I1583"/>
    </row>
    <row r="1584" spans="1:9" ht="12.75">
      <c r="A1584"/>
      <c r="B1584"/>
      <c r="C1584" s="120"/>
      <c r="D1584" s="40"/>
      <c r="E1584"/>
      <c r="F1584"/>
      <c r="G1584"/>
      <c r="H1584"/>
      <c r="I1584"/>
    </row>
    <row r="1585" spans="1:9" ht="12.75">
      <c r="A1585"/>
      <c r="B1585"/>
      <c r="C1585" s="120"/>
      <c r="D1585" s="40"/>
      <c r="E1585"/>
      <c r="F1585"/>
      <c r="G1585"/>
      <c r="H1585"/>
      <c r="I1585"/>
    </row>
    <row r="1586" spans="1:9" ht="12.75">
      <c r="A1586"/>
      <c r="B1586"/>
      <c r="C1586" s="120"/>
      <c r="D1586" s="40"/>
      <c r="E1586"/>
      <c r="F1586"/>
      <c r="G1586"/>
      <c r="H1586"/>
      <c r="I1586"/>
    </row>
    <row r="1587" spans="1:9" ht="12.75">
      <c r="A1587"/>
      <c r="B1587"/>
      <c r="C1587" s="120"/>
      <c r="D1587" s="40"/>
      <c r="E1587"/>
      <c r="F1587"/>
      <c r="G1587"/>
      <c r="H1587"/>
      <c r="I1587"/>
    </row>
    <row r="1588" spans="1:9" ht="12.75">
      <c r="A1588"/>
      <c r="B1588"/>
      <c r="C1588" s="120"/>
      <c r="D1588" s="40"/>
      <c r="E1588"/>
      <c r="F1588"/>
      <c r="G1588"/>
      <c r="H1588"/>
      <c r="I1588"/>
    </row>
    <row r="1589" spans="1:9" ht="12.75">
      <c r="A1589"/>
      <c r="B1589"/>
      <c r="C1589" s="120"/>
      <c r="D1589" s="40"/>
      <c r="E1589"/>
      <c r="F1589"/>
      <c r="G1589"/>
      <c r="H1589"/>
      <c r="I1589"/>
    </row>
    <row r="1590" spans="1:9" ht="12.75">
      <c r="A1590"/>
      <c r="B1590"/>
      <c r="C1590" s="120"/>
      <c r="D1590" s="40"/>
      <c r="E1590"/>
      <c r="F1590"/>
      <c r="G1590"/>
      <c r="H1590"/>
      <c r="I1590"/>
    </row>
    <row r="1591" spans="1:9" ht="12.75">
      <c r="A1591"/>
      <c r="B1591"/>
      <c r="C1591" s="120"/>
      <c r="D1591" s="40"/>
      <c r="E1591"/>
      <c r="F1591"/>
      <c r="G1591"/>
      <c r="H1591"/>
      <c r="I1591"/>
    </row>
    <row r="1592" spans="1:9" ht="12.75">
      <c r="A1592"/>
      <c r="B1592"/>
      <c r="C1592" s="120"/>
      <c r="D1592" s="40"/>
      <c r="E1592"/>
      <c r="F1592"/>
      <c r="G1592"/>
      <c r="H1592"/>
      <c r="I1592"/>
    </row>
    <row r="1593" spans="1:9" ht="12.75">
      <c r="A1593"/>
      <c r="B1593"/>
      <c r="C1593" s="120"/>
      <c r="D1593" s="40"/>
      <c r="E1593"/>
      <c r="F1593"/>
      <c r="G1593"/>
      <c r="H1593"/>
      <c r="I1593"/>
    </row>
    <row r="1594" spans="1:9" ht="12.75">
      <c r="A1594"/>
      <c r="B1594"/>
      <c r="C1594" s="120"/>
      <c r="D1594" s="40"/>
      <c r="E1594"/>
      <c r="F1594"/>
      <c r="G1594"/>
      <c r="H1594"/>
      <c r="I1594"/>
    </row>
    <row r="1595" spans="1:9" ht="12.75">
      <c r="A1595"/>
      <c r="B1595"/>
      <c r="C1595" s="120"/>
      <c r="D1595" s="40"/>
      <c r="E1595"/>
      <c r="F1595"/>
      <c r="G1595"/>
      <c r="H1595"/>
      <c r="I1595"/>
    </row>
    <row r="1596" spans="1:9" ht="12.75">
      <c r="A1596"/>
      <c r="B1596"/>
      <c r="C1596" s="120"/>
      <c r="D1596" s="40"/>
      <c r="E1596"/>
      <c r="F1596"/>
      <c r="G1596"/>
      <c r="H1596"/>
      <c r="I1596"/>
    </row>
    <row r="1597" spans="1:9" ht="12.75">
      <c r="A1597"/>
      <c r="B1597"/>
      <c r="C1597" s="120"/>
      <c r="D1597" s="40"/>
      <c r="E1597"/>
      <c r="F1597"/>
      <c r="G1597"/>
      <c r="H1597"/>
      <c r="I1597"/>
    </row>
    <row r="1598" spans="1:9" ht="12.75">
      <c r="A1598"/>
      <c r="B1598"/>
      <c r="C1598" s="120"/>
      <c r="D1598" s="40"/>
      <c r="E1598"/>
      <c r="F1598"/>
      <c r="G1598"/>
      <c r="H1598"/>
      <c r="I1598"/>
    </row>
    <row r="1599" spans="1:9" ht="12.75">
      <c r="A1599"/>
      <c r="B1599"/>
      <c r="C1599" s="120"/>
      <c r="D1599" s="40"/>
      <c r="E1599"/>
      <c r="F1599"/>
      <c r="G1599"/>
      <c r="H1599"/>
      <c r="I1599"/>
    </row>
    <row r="1600" spans="1:9" ht="12.75">
      <c r="A1600"/>
      <c r="B1600"/>
      <c r="C1600" s="120"/>
      <c r="D1600" s="40"/>
      <c r="E1600"/>
      <c r="F1600"/>
      <c r="G1600"/>
      <c r="H1600"/>
      <c r="I1600"/>
    </row>
    <row r="1601" spans="1:9" ht="12.75">
      <c r="A1601"/>
      <c r="B1601"/>
      <c r="C1601" s="120"/>
      <c r="D1601" s="40"/>
      <c r="E1601"/>
      <c r="F1601"/>
      <c r="G1601"/>
      <c r="H1601"/>
      <c r="I1601"/>
    </row>
    <row r="1602" spans="1:9" ht="12.75">
      <c r="A1602"/>
      <c r="B1602"/>
      <c r="C1602" s="120"/>
      <c r="D1602" s="40"/>
      <c r="E1602"/>
      <c r="F1602"/>
      <c r="G1602"/>
      <c r="H1602"/>
      <c r="I1602"/>
    </row>
    <row r="1603" spans="1:9" ht="12.75">
      <c r="A1603"/>
      <c r="B1603"/>
      <c r="C1603" s="120"/>
      <c r="D1603" s="40"/>
      <c r="E1603"/>
      <c r="F1603"/>
      <c r="G1603"/>
      <c r="H1603"/>
      <c r="I1603"/>
    </row>
    <row r="1604" spans="1:9" ht="12.75">
      <c r="A1604"/>
      <c r="B1604"/>
      <c r="C1604" s="120"/>
      <c r="D1604" s="40"/>
      <c r="E1604"/>
      <c r="F1604"/>
      <c r="G1604"/>
      <c r="H1604"/>
      <c r="I1604"/>
    </row>
    <row r="1605" spans="1:9" ht="12.75">
      <c r="A1605"/>
      <c r="B1605"/>
      <c r="C1605" s="120"/>
      <c r="D1605" s="40"/>
      <c r="E1605"/>
      <c r="F1605"/>
      <c r="G1605"/>
      <c r="H1605"/>
      <c r="I1605"/>
    </row>
    <row r="1606" spans="1:9" ht="12.75">
      <c r="A1606"/>
      <c r="B1606"/>
      <c r="C1606" s="120"/>
      <c r="D1606" s="40"/>
      <c r="E1606"/>
      <c r="F1606"/>
      <c r="G1606"/>
      <c r="H1606"/>
      <c r="I1606"/>
    </row>
    <row r="1607" spans="1:9" ht="12.75">
      <c r="A1607"/>
      <c r="B1607"/>
      <c r="C1607" s="120"/>
      <c r="D1607" s="40"/>
      <c r="E1607"/>
      <c r="F1607"/>
      <c r="G1607"/>
      <c r="H1607"/>
      <c r="I1607"/>
    </row>
    <row r="1608" spans="1:9" ht="12.75">
      <c r="A1608"/>
      <c r="B1608"/>
      <c r="C1608" s="120"/>
      <c r="D1608" s="40"/>
      <c r="E1608"/>
      <c r="F1608"/>
      <c r="G1608"/>
      <c r="H1608"/>
      <c r="I1608"/>
    </row>
    <row r="1609" spans="1:9" ht="12.75">
      <c r="A1609"/>
      <c r="B1609"/>
      <c r="C1609" s="120"/>
      <c r="D1609" s="40"/>
      <c r="E1609"/>
      <c r="F1609"/>
      <c r="G1609"/>
      <c r="H1609"/>
      <c r="I1609"/>
    </row>
    <row r="1610" spans="1:9" ht="12.75">
      <c r="A1610"/>
      <c r="B1610"/>
      <c r="C1610" s="120"/>
      <c r="D1610" s="40"/>
      <c r="E1610"/>
      <c r="F1610"/>
      <c r="G1610"/>
      <c r="H1610"/>
      <c r="I1610"/>
    </row>
    <row r="1611" spans="1:9" ht="12.75">
      <c r="A1611"/>
      <c r="B1611"/>
      <c r="C1611" s="120"/>
      <c r="D1611" s="40"/>
      <c r="E1611"/>
      <c r="F1611"/>
      <c r="G1611"/>
      <c r="H1611"/>
      <c r="I1611"/>
    </row>
    <row r="1612" spans="1:9" ht="12.75">
      <c r="A1612"/>
      <c r="B1612"/>
      <c r="C1612" s="120"/>
      <c r="D1612" s="40"/>
      <c r="E1612"/>
      <c r="F1612"/>
      <c r="G1612"/>
      <c r="H1612"/>
      <c r="I1612"/>
    </row>
    <row r="1613" spans="1:9" ht="12.75">
      <c r="A1613"/>
      <c r="B1613"/>
      <c r="C1613" s="120"/>
      <c r="D1613" s="40"/>
      <c r="E1613"/>
      <c r="F1613"/>
      <c r="G1613"/>
      <c r="H1613"/>
      <c r="I1613"/>
    </row>
    <row r="1614" spans="1:9" ht="12.75">
      <c r="A1614"/>
      <c r="B1614"/>
      <c r="C1614" s="120"/>
      <c r="D1614" s="40"/>
      <c r="E1614"/>
      <c r="F1614"/>
      <c r="G1614"/>
      <c r="H1614"/>
      <c r="I1614"/>
    </row>
    <row r="1615" spans="1:9" ht="12.75">
      <c r="A1615"/>
      <c r="B1615"/>
      <c r="C1615" s="120"/>
      <c r="D1615" s="40"/>
      <c r="E1615"/>
      <c r="F1615"/>
      <c r="G1615"/>
      <c r="H1615"/>
      <c r="I1615"/>
    </row>
    <row r="1616" spans="1:9" ht="12.75">
      <c r="A1616"/>
      <c r="B1616"/>
      <c r="C1616" s="120"/>
      <c r="D1616" s="40"/>
      <c r="E1616"/>
      <c r="F1616"/>
      <c r="G1616"/>
      <c r="H1616"/>
      <c r="I1616"/>
    </row>
    <row r="1617" spans="1:9" ht="12.75">
      <c r="A1617"/>
      <c r="B1617"/>
      <c r="C1617" s="120"/>
      <c r="D1617" s="40"/>
      <c r="E1617"/>
      <c r="F1617"/>
      <c r="G1617"/>
      <c r="H1617"/>
      <c r="I1617"/>
    </row>
    <row r="1618" spans="1:9" ht="12.75">
      <c r="A1618"/>
      <c r="B1618"/>
      <c r="C1618" s="120"/>
      <c r="D1618" s="40"/>
      <c r="E1618"/>
      <c r="F1618"/>
      <c r="G1618"/>
      <c r="H1618"/>
      <c r="I1618"/>
    </row>
    <row r="1619" spans="1:9" ht="12.75">
      <c r="A1619"/>
      <c r="B1619"/>
      <c r="C1619" s="120"/>
      <c r="D1619" s="40"/>
      <c r="E1619"/>
      <c r="F1619"/>
      <c r="G1619"/>
      <c r="H1619"/>
      <c r="I1619"/>
    </row>
    <row r="1620" spans="1:9" ht="12.75">
      <c r="A1620"/>
      <c r="B1620"/>
      <c r="C1620" s="120"/>
      <c r="D1620" s="40"/>
      <c r="E1620"/>
      <c r="F1620"/>
      <c r="G1620"/>
      <c r="H1620"/>
      <c r="I1620"/>
    </row>
    <row r="1621" spans="1:9" ht="12.75">
      <c r="A1621"/>
      <c r="B1621"/>
      <c r="C1621" s="120"/>
      <c r="D1621" s="40"/>
      <c r="E1621"/>
      <c r="F1621"/>
      <c r="G1621"/>
      <c r="H1621"/>
      <c r="I1621"/>
    </row>
    <row r="1622" spans="1:9" ht="12.75">
      <c r="A1622"/>
      <c r="B1622"/>
      <c r="C1622" s="120"/>
      <c r="D1622" s="40"/>
      <c r="E1622"/>
      <c r="F1622"/>
      <c r="G1622"/>
      <c r="H1622"/>
      <c r="I1622"/>
    </row>
    <row r="1623" spans="1:9" ht="12.75">
      <c r="A1623"/>
      <c r="B1623"/>
      <c r="C1623" s="120"/>
      <c r="D1623" s="40"/>
      <c r="E1623"/>
      <c r="F1623"/>
      <c r="G1623"/>
      <c r="H1623"/>
      <c r="I1623"/>
    </row>
    <row r="1624" spans="1:9" ht="12.75">
      <c r="A1624"/>
      <c r="B1624"/>
      <c r="C1624" s="120"/>
      <c r="D1624" s="40"/>
      <c r="E1624"/>
      <c r="F1624"/>
      <c r="G1624"/>
      <c r="H1624"/>
      <c r="I1624"/>
    </row>
    <row r="1625" spans="1:9" ht="12.75">
      <c r="A1625"/>
      <c r="B1625"/>
      <c r="C1625" s="120"/>
      <c r="D1625" s="40"/>
      <c r="E1625"/>
      <c r="F1625"/>
      <c r="G1625"/>
      <c r="H1625"/>
      <c r="I1625"/>
    </row>
    <row r="1626" spans="1:9" ht="12.75">
      <c r="A1626"/>
      <c r="B1626"/>
      <c r="C1626" s="120"/>
      <c r="D1626" s="40"/>
      <c r="E1626"/>
      <c r="F1626"/>
      <c r="G1626"/>
      <c r="H1626"/>
      <c r="I1626"/>
    </row>
    <row r="1627" spans="1:9" ht="12.75">
      <c r="A1627"/>
      <c r="B1627"/>
      <c r="C1627" s="120"/>
      <c r="D1627" s="40"/>
      <c r="E1627"/>
      <c r="F1627"/>
      <c r="G1627"/>
      <c r="H1627"/>
      <c r="I1627"/>
    </row>
    <row r="1628" spans="1:9" ht="12.75">
      <c r="A1628"/>
      <c r="B1628"/>
      <c r="C1628" s="120"/>
      <c r="D1628" s="40"/>
      <c r="E1628"/>
      <c r="F1628"/>
      <c r="G1628"/>
      <c r="H1628"/>
      <c r="I1628"/>
    </row>
    <row r="1629" spans="1:9" ht="12.75">
      <c r="A1629"/>
      <c r="B1629"/>
      <c r="C1629" s="120"/>
      <c r="D1629" s="40"/>
      <c r="E1629"/>
      <c r="F1629"/>
      <c r="G1629"/>
      <c r="H1629"/>
      <c r="I1629"/>
    </row>
    <row r="1630" spans="1:9" ht="12.75">
      <c r="A1630"/>
      <c r="B1630"/>
      <c r="C1630" s="120"/>
      <c r="D1630" s="40"/>
      <c r="E1630"/>
      <c r="F1630"/>
      <c r="G1630"/>
      <c r="H1630"/>
      <c r="I1630"/>
    </row>
    <row r="1631" spans="1:9" ht="12.75">
      <c r="A1631"/>
      <c r="B1631"/>
      <c r="C1631" s="120"/>
      <c r="D1631" s="40"/>
      <c r="E1631"/>
      <c r="F1631"/>
      <c r="G1631"/>
      <c r="H1631"/>
      <c r="I1631"/>
    </row>
    <row r="1632" spans="1:9" ht="12.75">
      <c r="A1632"/>
      <c r="B1632"/>
      <c r="C1632" s="120"/>
      <c r="D1632" s="40"/>
      <c r="E1632"/>
      <c r="F1632"/>
      <c r="G1632"/>
      <c r="H1632"/>
      <c r="I1632"/>
    </row>
    <row r="1633" spans="1:9" ht="12.75">
      <c r="A1633"/>
      <c r="B1633"/>
      <c r="C1633" s="120"/>
      <c r="D1633" s="40"/>
      <c r="E1633"/>
      <c r="F1633"/>
      <c r="G1633"/>
      <c r="H1633"/>
      <c r="I1633"/>
    </row>
    <row r="1634" spans="1:9" ht="12.75">
      <c r="A1634"/>
      <c r="B1634"/>
      <c r="C1634" s="120"/>
      <c r="D1634" s="40"/>
      <c r="E1634"/>
      <c r="F1634"/>
      <c r="G1634"/>
      <c r="H1634"/>
      <c r="I1634"/>
    </row>
    <row r="1635" spans="1:9" ht="12.75">
      <c r="A1635"/>
      <c r="B1635"/>
      <c r="C1635" s="120"/>
      <c r="D1635" s="40"/>
      <c r="E1635"/>
      <c r="F1635"/>
      <c r="G1635"/>
      <c r="H1635"/>
      <c r="I1635"/>
    </row>
    <row r="1636" spans="1:9" ht="12.75">
      <c r="A1636"/>
      <c r="B1636"/>
      <c r="C1636" s="120"/>
      <c r="D1636" s="40"/>
      <c r="E1636"/>
      <c r="F1636"/>
      <c r="G1636"/>
      <c r="H1636"/>
      <c r="I1636"/>
    </row>
    <row r="1637" spans="1:9" ht="12.75">
      <c r="A1637"/>
      <c r="B1637"/>
      <c r="C1637" s="120"/>
      <c r="D1637" s="40"/>
      <c r="E1637"/>
      <c r="F1637"/>
      <c r="G1637"/>
      <c r="H1637"/>
      <c r="I1637"/>
    </row>
    <row r="1638" spans="1:9" ht="12.75">
      <c r="A1638"/>
      <c r="B1638"/>
      <c r="C1638" s="120"/>
      <c r="D1638" s="40"/>
      <c r="E1638"/>
      <c r="F1638"/>
      <c r="G1638"/>
      <c r="H1638"/>
      <c r="I1638"/>
    </row>
    <row r="1639" spans="1:9" ht="12.75">
      <c r="A1639"/>
      <c r="B1639"/>
      <c r="C1639" s="120"/>
      <c r="D1639" s="40"/>
      <c r="E1639"/>
      <c r="F1639"/>
      <c r="G1639"/>
      <c r="H1639"/>
      <c r="I1639"/>
    </row>
    <row r="1640" spans="1:9" ht="12.75">
      <c r="A1640"/>
      <c r="B1640"/>
      <c r="C1640" s="120"/>
      <c r="D1640" s="40"/>
      <c r="E1640"/>
      <c r="F1640"/>
      <c r="G1640"/>
      <c r="H1640"/>
      <c r="I1640"/>
    </row>
    <row r="1641" spans="1:9" ht="12.75">
      <c r="A1641"/>
      <c r="B1641"/>
      <c r="C1641" s="120"/>
      <c r="D1641" s="40"/>
      <c r="E1641"/>
      <c r="F1641"/>
      <c r="G1641"/>
      <c r="H1641"/>
      <c r="I1641"/>
    </row>
    <row r="1642" spans="1:9" ht="12.75">
      <c r="A1642"/>
      <c r="B1642"/>
      <c r="C1642" s="120"/>
      <c r="D1642" s="40"/>
      <c r="E1642"/>
      <c r="F1642"/>
      <c r="G1642"/>
      <c r="H1642"/>
      <c r="I1642"/>
    </row>
    <row r="1643" spans="1:9" ht="12.75">
      <c r="A1643"/>
      <c r="B1643"/>
      <c r="C1643" s="120"/>
      <c r="D1643" s="40"/>
      <c r="E1643"/>
      <c r="F1643"/>
      <c r="G1643"/>
      <c r="H1643"/>
      <c r="I1643"/>
    </row>
    <row r="1644" spans="1:9" ht="12.75">
      <c r="A1644"/>
      <c r="B1644"/>
      <c r="C1644" s="120"/>
      <c r="D1644" s="40"/>
      <c r="E1644"/>
      <c r="F1644"/>
      <c r="G1644"/>
      <c r="H1644"/>
      <c r="I1644"/>
    </row>
    <row r="1645" spans="1:9" ht="12.75">
      <c r="A1645"/>
      <c r="B1645"/>
      <c r="C1645" s="120"/>
      <c r="D1645" s="40"/>
      <c r="E1645"/>
      <c r="F1645"/>
      <c r="G1645"/>
      <c r="H1645"/>
      <c r="I1645"/>
    </row>
    <row r="1646" spans="1:9" ht="12.75">
      <c r="A1646"/>
      <c r="B1646"/>
      <c r="C1646" s="120"/>
      <c r="D1646" s="40"/>
      <c r="E1646"/>
      <c r="F1646"/>
      <c r="G1646"/>
      <c r="H1646"/>
      <c r="I1646"/>
    </row>
    <row r="1647" spans="1:9" ht="12.75">
      <c r="A1647"/>
      <c r="B1647"/>
      <c r="C1647" s="120"/>
      <c r="D1647" s="40"/>
      <c r="E1647"/>
      <c r="F1647"/>
      <c r="G1647"/>
      <c r="H1647"/>
      <c r="I1647"/>
    </row>
    <row r="1648" spans="1:9" ht="12.75">
      <c r="A1648"/>
      <c r="B1648"/>
      <c r="C1648" s="120"/>
      <c r="D1648" s="40"/>
      <c r="E1648"/>
      <c r="F1648"/>
      <c r="G1648"/>
      <c r="H1648"/>
      <c r="I1648"/>
    </row>
    <row r="1649" spans="1:9" ht="12.75">
      <c r="A1649"/>
      <c r="B1649"/>
      <c r="C1649" s="120"/>
      <c r="D1649" s="40"/>
      <c r="E1649"/>
      <c r="F1649"/>
      <c r="G1649"/>
      <c r="H1649"/>
      <c r="I1649"/>
    </row>
    <row r="1650" spans="1:9" ht="12.75">
      <c r="A1650"/>
      <c r="B1650"/>
      <c r="C1650" s="120"/>
      <c r="D1650" s="40"/>
      <c r="E1650"/>
      <c r="F1650"/>
      <c r="G1650"/>
      <c r="H1650"/>
      <c r="I1650"/>
    </row>
    <row r="1651" spans="1:9" ht="12.75">
      <c r="A1651"/>
      <c r="B1651"/>
      <c r="C1651" s="120"/>
      <c r="D1651" s="40"/>
      <c r="E1651"/>
      <c r="F1651"/>
      <c r="G1651"/>
      <c r="H1651"/>
      <c r="I1651"/>
    </row>
    <row r="1652" spans="1:9" ht="12.75">
      <c r="A1652"/>
      <c r="B1652"/>
      <c r="C1652" s="120"/>
      <c r="D1652" s="40"/>
      <c r="E1652"/>
      <c r="F1652"/>
      <c r="G1652"/>
      <c r="H1652"/>
      <c r="I1652"/>
    </row>
    <row r="1653" spans="1:9" ht="12.75">
      <c r="A1653"/>
      <c r="B1653"/>
      <c r="C1653" s="120"/>
      <c r="D1653" s="40"/>
      <c r="E1653"/>
      <c r="F1653"/>
      <c r="G1653"/>
      <c r="H1653"/>
      <c r="I1653"/>
    </row>
    <row r="1654" spans="1:9" ht="12.75">
      <c r="A1654"/>
      <c r="B1654"/>
      <c r="C1654" s="120"/>
      <c r="D1654" s="40"/>
      <c r="E1654"/>
      <c r="F1654"/>
      <c r="G1654"/>
      <c r="H1654"/>
      <c r="I1654"/>
    </row>
    <row r="1655" spans="1:9" ht="12.75">
      <c r="A1655"/>
      <c r="B1655"/>
      <c r="C1655" s="120"/>
      <c r="D1655" s="40"/>
      <c r="E1655"/>
      <c r="F1655"/>
      <c r="G1655"/>
      <c r="H1655"/>
      <c r="I1655"/>
    </row>
    <row r="1656" spans="1:9" ht="12.75">
      <c r="A1656"/>
      <c r="B1656"/>
      <c r="C1656" s="120"/>
      <c r="D1656" s="40"/>
      <c r="E1656"/>
      <c r="F1656"/>
      <c r="G1656"/>
      <c r="H1656"/>
      <c r="I1656"/>
    </row>
    <row r="1657" spans="1:9" ht="12.75">
      <c r="A1657"/>
      <c r="B1657"/>
      <c r="C1657" s="120"/>
      <c r="D1657" s="40"/>
      <c r="E1657"/>
      <c r="F1657"/>
      <c r="G1657"/>
      <c r="H1657"/>
      <c r="I1657"/>
    </row>
    <row r="1658" spans="1:9" ht="12.75">
      <c r="A1658"/>
      <c r="B1658"/>
      <c r="C1658" s="120"/>
      <c r="D1658" s="40"/>
      <c r="E1658"/>
      <c r="F1658"/>
      <c r="G1658"/>
      <c r="H1658"/>
      <c r="I1658"/>
    </row>
    <row r="1659" spans="1:9" ht="12.75">
      <c r="A1659"/>
      <c r="B1659"/>
      <c r="C1659" s="120"/>
      <c r="D1659" s="40"/>
      <c r="E1659"/>
      <c r="F1659"/>
      <c r="G1659"/>
      <c r="H1659"/>
      <c r="I1659"/>
    </row>
    <row r="1660" spans="1:9" ht="12.75">
      <c r="A1660"/>
      <c r="B1660"/>
      <c r="C1660" s="120"/>
      <c r="D1660" s="40"/>
      <c r="E1660"/>
      <c r="F1660"/>
      <c r="G1660"/>
      <c r="H1660"/>
      <c r="I1660"/>
    </row>
    <row r="1661" spans="1:9" ht="12.75">
      <c r="A1661"/>
      <c r="B1661"/>
      <c r="C1661" s="120"/>
      <c r="D1661" s="40"/>
      <c r="E1661"/>
      <c r="F1661"/>
      <c r="G1661"/>
      <c r="H1661"/>
      <c r="I1661"/>
    </row>
    <row r="1662" spans="1:9" ht="12.75">
      <c r="A1662"/>
      <c r="B1662"/>
      <c r="C1662" s="120"/>
      <c r="D1662" s="40"/>
      <c r="E1662"/>
      <c r="F1662"/>
      <c r="G1662"/>
      <c r="H1662"/>
      <c r="I1662"/>
    </row>
    <row r="1663" spans="1:9" ht="12.75">
      <c r="A1663"/>
      <c r="B1663"/>
      <c r="C1663" s="120"/>
      <c r="D1663" s="40"/>
      <c r="E1663"/>
      <c r="F1663"/>
      <c r="G1663"/>
      <c r="H1663"/>
      <c r="I1663"/>
    </row>
    <row r="1664" spans="1:9" ht="12.75">
      <c r="A1664"/>
      <c r="B1664"/>
      <c r="C1664" s="120"/>
      <c r="D1664" s="40"/>
      <c r="E1664"/>
      <c r="F1664"/>
      <c r="G1664"/>
      <c r="H1664"/>
      <c r="I1664"/>
    </row>
    <row r="1665" spans="1:9" ht="12.75">
      <c r="A1665"/>
      <c r="B1665"/>
      <c r="C1665" s="120"/>
      <c r="D1665" s="40"/>
      <c r="E1665"/>
      <c r="F1665"/>
      <c r="G1665"/>
      <c r="H1665"/>
      <c r="I1665"/>
    </row>
    <row r="1666" spans="1:9" ht="12.75">
      <c r="A1666"/>
      <c r="B1666"/>
      <c r="C1666" s="120"/>
      <c r="D1666" s="40"/>
      <c r="E1666"/>
      <c r="F1666"/>
      <c r="G1666"/>
      <c r="H1666"/>
      <c r="I1666"/>
    </row>
    <row r="1667" spans="1:9" ht="12.75">
      <c r="A1667"/>
      <c r="B1667"/>
      <c r="C1667" s="120"/>
      <c r="D1667" s="40"/>
      <c r="E1667"/>
      <c r="F1667"/>
      <c r="G1667"/>
      <c r="H1667"/>
      <c r="I1667"/>
    </row>
    <row r="1668" spans="1:9" ht="12.75">
      <c r="A1668"/>
      <c r="B1668"/>
      <c r="C1668" s="120"/>
      <c r="D1668" s="40"/>
      <c r="E1668"/>
      <c r="F1668"/>
      <c r="G1668"/>
      <c r="H1668"/>
      <c r="I1668"/>
    </row>
    <row r="1669" spans="1:9" ht="12.75">
      <c r="A1669"/>
      <c r="B1669"/>
      <c r="C1669" s="120"/>
      <c r="D1669" s="40"/>
      <c r="E1669"/>
      <c r="F1669"/>
      <c r="G1669"/>
      <c r="H1669"/>
      <c r="I1669"/>
    </row>
    <row r="1670" spans="1:9" ht="12.75">
      <c r="A1670"/>
      <c r="B1670"/>
      <c r="C1670" s="120"/>
      <c r="D1670" s="40"/>
      <c r="E1670"/>
      <c r="F1670"/>
      <c r="G1670"/>
      <c r="H1670"/>
      <c r="I1670"/>
    </row>
    <row r="1671" spans="1:9" ht="12.75">
      <c r="A1671"/>
      <c r="B1671"/>
      <c r="C1671" s="120"/>
      <c r="D1671" s="40"/>
      <c r="E1671"/>
      <c r="F1671"/>
      <c r="G1671"/>
      <c r="H1671"/>
      <c r="I1671"/>
    </row>
    <row r="1672" spans="1:9" ht="12.75">
      <c r="A1672"/>
      <c r="B1672"/>
      <c r="C1672" s="120"/>
      <c r="D1672" s="40"/>
      <c r="E1672"/>
      <c r="F1672"/>
      <c r="G1672"/>
      <c r="H1672"/>
      <c r="I1672"/>
    </row>
    <row r="1673" spans="1:9" ht="12.75">
      <c r="A1673"/>
      <c r="B1673"/>
      <c r="C1673" s="120"/>
      <c r="D1673" s="40"/>
      <c r="E1673"/>
      <c r="F1673"/>
      <c r="G1673"/>
      <c r="H1673"/>
      <c r="I1673"/>
    </row>
    <row r="1674" spans="1:9" ht="12.75">
      <c r="A1674"/>
      <c r="B1674"/>
      <c r="C1674" s="120"/>
      <c r="D1674" s="40"/>
      <c r="E1674"/>
      <c r="F1674"/>
      <c r="G1674"/>
      <c r="H1674"/>
      <c r="I1674"/>
    </row>
    <row r="1675" spans="1:9" ht="12.75">
      <c r="A1675"/>
      <c r="B1675"/>
      <c r="C1675" s="120"/>
      <c r="D1675" s="40"/>
      <c r="E1675"/>
      <c r="F1675"/>
      <c r="G1675"/>
      <c r="H1675"/>
      <c r="I1675"/>
    </row>
    <row r="1676" spans="1:9" ht="12.75">
      <c r="A1676"/>
      <c r="B1676"/>
      <c r="C1676" s="120"/>
      <c r="D1676" s="40"/>
      <c r="E1676"/>
      <c r="F1676"/>
      <c r="G1676"/>
      <c r="H1676"/>
      <c r="I1676"/>
    </row>
    <row r="1677" spans="1:9" ht="12.75">
      <c r="A1677"/>
      <c r="B1677"/>
      <c r="C1677" s="120"/>
      <c r="D1677" s="40"/>
      <c r="E1677"/>
      <c r="F1677"/>
      <c r="G1677"/>
      <c r="H1677"/>
      <c r="I1677"/>
    </row>
    <row r="1678" spans="1:9" ht="12.75">
      <c r="A1678"/>
      <c r="B1678"/>
      <c r="C1678" s="120"/>
      <c r="D1678" s="40"/>
      <c r="E1678"/>
      <c r="F1678"/>
      <c r="G1678"/>
      <c r="H1678"/>
      <c r="I1678"/>
    </row>
    <row r="1679" spans="1:9" ht="12.75">
      <c r="A1679"/>
      <c r="B1679"/>
      <c r="C1679" s="120"/>
      <c r="D1679" s="40"/>
      <c r="E1679"/>
      <c r="F1679"/>
      <c r="G1679"/>
      <c r="H1679"/>
      <c r="I1679"/>
    </row>
    <row r="1680" spans="1:9" ht="12.75">
      <c r="A1680"/>
      <c r="B1680"/>
      <c r="C1680" s="120"/>
      <c r="D1680" s="40"/>
      <c r="E1680"/>
      <c r="F1680"/>
      <c r="G1680"/>
      <c r="H1680"/>
      <c r="I1680"/>
    </row>
    <row r="1681" spans="1:9" ht="12.75">
      <c r="A1681"/>
      <c r="B1681"/>
      <c r="C1681" s="120"/>
      <c r="D1681" s="40"/>
      <c r="E1681"/>
      <c r="F1681"/>
      <c r="G1681"/>
      <c r="H1681"/>
      <c r="I1681"/>
    </row>
    <row r="1682" spans="1:9" ht="12.75">
      <c r="A1682"/>
      <c r="B1682"/>
      <c r="C1682" s="120"/>
      <c r="D1682" s="40"/>
      <c r="E1682"/>
      <c r="F1682"/>
      <c r="G1682"/>
      <c r="H1682"/>
      <c r="I1682"/>
    </row>
    <row r="1683" spans="1:9" ht="12.75">
      <c r="A1683"/>
      <c r="B1683"/>
      <c r="C1683" s="120"/>
      <c r="D1683" s="40"/>
      <c r="E1683"/>
      <c r="F1683"/>
      <c r="G1683"/>
      <c r="H1683"/>
      <c r="I1683"/>
    </row>
    <row r="1684" spans="1:9" ht="12.75">
      <c r="A1684"/>
      <c r="B1684"/>
      <c r="C1684" s="120"/>
      <c r="D1684" s="40"/>
      <c r="E1684"/>
      <c r="F1684"/>
      <c r="G1684"/>
      <c r="H1684"/>
      <c r="I1684"/>
    </row>
    <row r="1685" spans="1:9" ht="12.75">
      <c r="A1685"/>
      <c r="B1685"/>
      <c r="C1685" s="120"/>
      <c r="D1685" s="40"/>
      <c r="E1685"/>
      <c r="F1685"/>
      <c r="G1685"/>
      <c r="H1685"/>
      <c r="I1685"/>
    </row>
    <row r="1686" spans="1:9" ht="12.75">
      <c r="A1686"/>
      <c r="B1686"/>
      <c r="C1686" s="120"/>
      <c r="D1686" s="40"/>
      <c r="E1686"/>
      <c r="F1686"/>
      <c r="G1686"/>
      <c r="H1686"/>
      <c r="I1686"/>
    </row>
    <row r="1687" spans="1:9" ht="12.75">
      <c r="A1687"/>
      <c r="B1687"/>
      <c r="C1687" s="120"/>
      <c r="D1687" s="40"/>
      <c r="E1687"/>
      <c r="F1687"/>
      <c r="G1687"/>
      <c r="H1687"/>
      <c r="I1687"/>
    </row>
    <row r="1688" spans="1:9" ht="12.75">
      <c r="A1688"/>
      <c r="B1688"/>
      <c r="C1688" s="120"/>
      <c r="D1688" s="40"/>
      <c r="E1688"/>
      <c r="F1688"/>
      <c r="G1688"/>
      <c r="H1688"/>
      <c r="I1688"/>
    </row>
    <row r="1689" spans="1:9" ht="12.75">
      <c r="A1689"/>
      <c r="B1689"/>
      <c r="C1689" s="120"/>
      <c r="D1689" s="40"/>
      <c r="E1689"/>
      <c r="F1689"/>
      <c r="G1689"/>
      <c r="H1689"/>
      <c r="I1689"/>
    </row>
    <row r="1690" spans="1:9" ht="12.75">
      <c r="A1690"/>
      <c r="B1690"/>
      <c r="C1690" s="120"/>
      <c r="D1690" s="40"/>
      <c r="E1690"/>
      <c r="F1690"/>
      <c r="G1690"/>
      <c r="H1690"/>
      <c r="I1690"/>
    </row>
    <row r="1691" spans="1:9" ht="12.75">
      <c r="A1691"/>
      <c r="B1691"/>
      <c r="C1691" s="120"/>
      <c r="D1691" s="40"/>
      <c r="E1691"/>
      <c r="F1691"/>
      <c r="G1691"/>
      <c r="H1691"/>
      <c r="I1691"/>
    </row>
    <row r="1692" spans="1:9" ht="12.75">
      <c r="A1692"/>
      <c r="B1692"/>
      <c r="C1692" s="120"/>
      <c r="D1692" s="40"/>
      <c r="E1692"/>
      <c r="F1692"/>
      <c r="G1692"/>
      <c r="H1692"/>
      <c r="I1692"/>
    </row>
    <row r="1693" spans="1:9" ht="12.75">
      <c r="A1693"/>
      <c r="B1693"/>
      <c r="C1693" s="120"/>
      <c r="D1693" s="40"/>
      <c r="E1693"/>
      <c r="F1693"/>
      <c r="G1693"/>
      <c r="H1693"/>
      <c r="I1693"/>
    </row>
    <row r="1694" spans="1:9" ht="12.75">
      <c r="A1694"/>
      <c r="B1694"/>
      <c r="C1694" s="120"/>
      <c r="D1694" s="40"/>
      <c r="E1694"/>
      <c r="F1694"/>
      <c r="G1694"/>
      <c r="H1694"/>
      <c r="I1694"/>
    </row>
    <row r="1695" spans="1:9" ht="12.75">
      <c r="A1695"/>
      <c r="B1695"/>
      <c r="C1695" s="120"/>
      <c r="D1695" s="40"/>
      <c r="E1695"/>
      <c r="F1695"/>
      <c r="G1695"/>
      <c r="H1695"/>
      <c r="I1695"/>
    </row>
    <row r="1696" spans="1:9" ht="12.75">
      <c r="A1696"/>
      <c r="B1696"/>
      <c r="C1696" s="120"/>
      <c r="D1696" s="40"/>
      <c r="E1696"/>
      <c r="F1696"/>
      <c r="G1696"/>
      <c r="H1696"/>
      <c r="I1696"/>
    </row>
    <row r="1697" spans="1:9" ht="12.75">
      <c r="A1697"/>
      <c r="B1697"/>
      <c r="C1697" s="120"/>
      <c r="D1697" s="40"/>
      <c r="E1697"/>
      <c r="F1697"/>
      <c r="G1697"/>
      <c r="H1697"/>
      <c r="I1697"/>
    </row>
    <row r="1698" spans="1:9" ht="12.75">
      <c r="A1698"/>
      <c r="B1698"/>
      <c r="C1698" s="120"/>
      <c r="D1698" s="40"/>
      <c r="E1698"/>
      <c r="F1698"/>
      <c r="G1698"/>
      <c r="H1698"/>
      <c r="I1698"/>
    </row>
    <row r="1699" spans="1:9" ht="12.75">
      <c r="A1699"/>
      <c r="B1699"/>
      <c r="C1699" s="120"/>
      <c r="D1699" s="40"/>
      <c r="E1699"/>
      <c r="F1699"/>
      <c r="G1699"/>
      <c r="H1699"/>
      <c r="I1699"/>
    </row>
    <row r="1700" spans="1:9" ht="12.75">
      <c r="A1700"/>
      <c r="B1700"/>
      <c r="C1700" s="120"/>
      <c r="D1700" s="40"/>
      <c r="E1700"/>
      <c r="F1700"/>
      <c r="G1700"/>
      <c r="H1700"/>
      <c r="I1700"/>
    </row>
    <row r="1701" spans="1:9" ht="12.75">
      <c r="A1701"/>
      <c r="B1701"/>
      <c r="C1701" s="120"/>
      <c r="D1701" s="40"/>
      <c r="E1701"/>
      <c r="F1701"/>
      <c r="G1701"/>
      <c r="H1701"/>
      <c r="I1701"/>
    </row>
    <row r="1702" spans="1:9" ht="12.75">
      <c r="A1702"/>
      <c r="B1702"/>
      <c r="C1702" s="120"/>
      <c r="D1702" s="40"/>
      <c r="E1702"/>
      <c r="F1702"/>
      <c r="G1702"/>
      <c r="H1702"/>
      <c r="I1702"/>
    </row>
    <row r="1703" spans="1:9" ht="12.75">
      <c r="A1703"/>
      <c r="B1703"/>
      <c r="C1703" s="120"/>
      <c r="D1703" s="40"/>
      <c r="E1703"/>
      <c r="F1703"/>
      <c r="G1703"/>
      <c r="H1703"/>
      <c r="I1703"/>
    </row>
    <row r="1704" spans="1:9" ht="12.75">
      <c r="A1704"/>
      <c r="B1704"/>
      <c r="C1704" s="120"/>
      <c r="D1704" s="40"/>
      <c r="E1704"/>
      <c r="F1704"/>
      <c r="G1704"/>
      <c r="H1704"/>
      <c r="I1704"/>
    </row>
    <row r="1705" spans="1:9" ht="12.75">
      <c r="A1705"/>
      <c r="B1705"/>
      <c r="C1705" s="120"/>
      <c r="D1705" s="40"/>
      <c r="E1705"/>
      <c r="F1705"/>
      <c r="G1705"/>
      <c r="H1705"/>
      <c r="I1705"/>
    </row>
    <row r="1706" spans="1:9" ht="12.75">
      <c r="A1706"/>
      <c r="B1706"/>
      <c r="C1706" s="120"/>
      <c r="D1706" s="40"/>
      <c r="E1706"/>
      <c r="F1706"/>
      <c r="G1706"/>
      <c r="H1706"/>
      <c r="I1706"/>
    </row>
    <row r="1707" spans="1:9" ht="12.75">
      <c r="A1707"/>
      <c r="B1707"/>
      <c r="C1707" s="120"/>
      <c r="D1707" s="40"/>
      <c r="E1707"/>
      <c r="F1707"/>
      <c r="G1707"/>
      <c r="H1707"/>
      <c r="I1707"/>
    </row>
    <row r="1708" spans="1:9" ht="12.75">
      <c r="A1708"/>
      <c r="B1708"/>
      <c r="C1708" s="120"/>
      <c r="D1708" s="40"/>
      <c r="E1708"/>
      <c r="F1708"/>
      <c r="G1708"/>
      <c r="H1708"/>
      <c r="I1708"/>
    </row>
    <row r="1709" spans="1:9" ht="12.75">
      <c r="A1709"/>
      <c r="B1709"/>
      <c r="C1709" s="120"/>
      <c r="D1709" s="40"/>
      <c r="E1709"/>
      <c r="F1709"/>
      <c r="G1709"/>
      <c r="H1709"/>
      <c r="I1709"/>
    </row>
    <row r="1710" spans="1:9" ht="12.75">
      <c r="A1710"/>
      <c r="B1710"/>
      <c r="C1710" s="120"/>
      <c r="D1710" s="40"/>
      <c r="E1710"/>
      <c r="F1710"/>
      <c r="G1710"/>
      <c r="H1710"/>
      <c r="I1710"/>
    </row>
    <row r="1711" spans="1:9" ht="12.75">
      <c r="A1711"/>
      <c r="B1711"/>
      <c r="C1711" s="120"/>
      <c r="D1711" s="40"/>
      <c r="E1711"/>
      <c r="F1711"/>
      <c r="G1711"/>
      <c r="H1711"/>
      <c r="I1711"/>
    </row>
    <row r="1712" spans="1:9" ht="12.75">
      <c r="A1712"/>
      <c r="B1712"/>
      <c r="C1712" s="120"/>
      <c r="D1712" s="40"/>
      <c r="E1712"/>
      <c r="F1712"/>
      <c r="G1712"/>
      <c r="H1712"/>
      <c r="I1712"/>
    </row>
    <row r="1713" spans="1:9" ht="12.75">
      <c r="A1713"/>
      <c r="B1713"/>
      <c r="C1713" s="120"/>
      <c r="D1713" s="40"/>
      <c r="E1713"/>
      <c r="F1713"/>
      <c r="G1713"/>
      <c r="H1713"/>
      <c r="I1713"/>
    </row>
    <row r="1714" spans="1:9" ht="12.75">
      <c r="A1714"/>
      <c r="B1714"/>
      <c r="C1714" s="120"/>
      <c r="D1714" s="40"/>
      <c r="E1714"/>
      <c r="F1714"/>
      <c r="G1714"/>
      <c r="H1714"/>
      <c r="I1714"/>
    </row>
    <row r="1715" spans="1:9" ht="12.75">
      <c r="A1715"/>
      <c r="B1715"/>
      <c r="C1715" s="120"/>
      <c r="D1715" s="40"/>
      <c r="E1715"/>
      <c r="F1715"/>
      <c r="G1715"/>
      <c r="H1715"/>
      <c r="I1715"/>
    </row>
    <row r="1716" spans="1:9" ht="12.75">
      <c r="A1716"/>
      <c r="B1716"/>
      <c r="C1716" s="120"/>
      <c r="D1716" s="40"/>
      <c r="E1716"/>
      <c r="F1716"/>
      <c r="G1716"/>
      <c r="H1716"/>
      <c r="I1716"/>
    </row>
    <row r="1717" spans="1:9" ht="12.75">
      <c r="A1717"/>
      <c r="B1717"/>
      <c r="C1717" s="120"/>
      <c r="D1717" s="40"/>
      <c r="E1717"/>
      <c r="F1717"/>
      <c r="G1717"/>
      <c r="H1717"/>
      <c r="I1717"/>
    </row>
    <row r="1718" spans="1:9" ht="12.75">
      <c r="A1718"/>
      <c r="B1718"/>
      <c r="C1718" s="120"/>
      <c r="D1718" s="40"/>
      <c r="E1718"/>
      <c r="F1718"/>
      <c r="G1718"/>
      <c r="H1718"/>
      <c r="I1718"/>
    </row>
    <row r="1719" spans="1:9" ht="12.75">
      <c r="A1719"/>
      <c r="B1719"/>
      <c r="C1719" s="120"/>
      <c r="D1719" s="40"/>
      <c r="E1719"/>
      <c r="F1719"/>
      <c r="G1719"/>
      <c r="H1719"/>
      <c r="I1719"/>
    </row>
    <row r="1720" spans="1:9" ht="12.75">
      <c r="A1720"/>
      <c r="B1720"/>
      <c r="C1720" s="120"/>
      <c r="D1720" s="40"/>
      <c r="E1720"/>
      <c r="F1720"/>
      <c r="G1720"/>
      <c r="H1720"/>
      <c r="I1720"/>
    </row>
    <row r="1721" spans="1:9" ht="12.75">
      <c r="A1721"/>
      <c r="B1721"/>
      <c r="C1721" s="120"/>
      <c r="D1721" s="40"/>
      <c r="E1721"/>
      <c r="F1721"/>
      <c r="G1721"/>
      <c r="H1721"/>
      <c r="I1721"/>
    </row>
    <row r="1722" spans="1:9" ht="12.75">
      <c r="A1722"/>
      <c r="B1722"/>
      <c r="C1722" s="120"/>
      <c r="D1722" s="40"/>
      <c r="E1722"/>
      <c r="F1722"/>
      <c r="G1722"/>
      <c r="H1722"/>
      <c r="I1722"/>
    </row>
    <row r="1723" spans="1:9" ht="12.75">
      <c r="A1723"/>
      <c r="B1723"/>
      <c r="C1723" s="120"/>
      <c r="D1723" s="40"/>
      <c r="E1723"/>
      <c r="F1723"/>
      <c r="G1723"/>
      <c r="H1723"/>
      <c r="I1723"/>
    </row>
    <row r="1724" spans="1:9" ht="12.75">
      <c r="A1724"/>
      <c r="B1724"/>
      <c r="C1724" s="120"/>
      <c r="D1724" s="40"/>
      <c r="E1724"/>
      <c r="F1724"/>
      <c r="G1724"/>
      <c r="H1724"/>
      <c r="I1724"/>
    </row>
    <row r="1725" spans="1:9" ht="12.75">
      <c r="A1725"/>
      <c r="B1725"/>
      <c r="C1725" s="120"/>
      <c r="D1725" s="40"/>
      <c r="E1725"/>
      <c r="F1725"/>
      <c r="G1725"/>
      <c r="H1725"/>
      <c r="I1725"/>
    </row>
    <row r="1726" spans="1:9" ht="12.75">
      <c r="A1726"/>
      <c r="B1726"/>
      <c r="C1726" s="120"/>
      <c r="D1726" s="40"/>
      <c r="E1726"/>
      <c r="F1726"/>
      <c r="G1726"/>
      <c r="H1726"/>
      <c r="I1726"/>
    </row>
    <row r="1727" spans="1:9" ht="12.75">
      <c r="A1727"/>
      <c r="B1727"/>
      <c r="C1727" s="120"/>
      <c r="D1727" s="40"/>
      <c r="E1727"/>
      <c r="F1727"/>
      <c r="G1727"/>
      <c r="H1727"/>
      <c r="I1727"/>
    </row>
    <row r="1728" spans="1:9" ht="12.75">
      <c r="A1728"/>
      <c r="B1728"/>
      <c r="C1728" s="120"/>
      <c r="D1728" s="40"/>
      <c r="E1728"/>
      <c r="F1728"/>
      <c r="G1728"/>
      <c r="H1728"/>
      <c r="I1728"/>
    </row>
    <row r="1729" spans="1:9" ht="12.75">
      <c r="A1729"/>
      <c r="B1729"/>
      <c r="C1729" s="120"/>
      <c r="D1729" s="40"/>
      <c r="E1729"/>
      <c r="F1729"/>
      <c r="G1729"/>
      <c r="H1729"/>
      <c r="I1729"/>
    </row>
    <row r="1730" spans="1:9" ht="12.75">
      <c r="A1730"/>
      <c r="B1730"/>
      <c r="C1730" s="120"/>
      <c r="D1730" s="40"/>
      <c r="E1730"/>
      <c r="F1730"/>
      <c r="G1730"/>
      <c r="H1730"/>
      <c r="I1730"/>
    </row>
    <row r="1731" spans="1:9" ht="12.75">
      <c r="A1731"/>
      <c r="B1731"/>
      <c r="C1731" s="120"/>
      <c r="D1731" s="40"/>
      <c r="E1731"/>
      <c r="F1731"/>
      <c r="G1731"/>
      <c r="H1731"/>
      <c r="I1731"/>
    </row>
    <row r="1732" spans="1:9" ht="12.75">
      <c r="A1732"/>
      <c r="B1732"/>
      <c r="C1732" s="120"/>
      <c r="D1732" s="40"/>
      <c r="E1732"/>
      <c r="F1732"/>
      <c r="G1732"/>
      <c r="H1732"/>
      <c r="I1732"/>
    </row>
    <row r="1733" spans="1:9" ht="12.75">
      <c r="A1733"/>
      <c r="B1733"/>
      <c r="C1733" s="120"/>
      <c r="D1733" s="40"/>
      <c r="E1733"/>
      <c r="F1733"/>
      <c r="G1733"/>
      <c r="H1733"/>
      <c r="I1733"/>
    </row>
    <row r="1734" spans="1:9" ht="12.75">
      <c r="A1734"/>
      <c r="B1734"/>
      <c r="C1734" s="120"/>
      <c r="D1734" s="40"/>
      <c r="E1734"/>
      <c r="F1734"/>
      <c r="G1734"/>
      <c r="H1734"/>
      <c r="I1734"/>
    </row>
    <row r="1735" spans="1:9" ht="12.75">
      <c r="A1735"/>
      <c r="B1735"/>
      <c r="C1735" s="120"/>
      <c r="D1735" s="40"/>
      <c r="E1735"/>
      <c r="F1735"/>
      <c r="G1735"/>
      <c r="H1735"/>
      <c r="I1735"/>
    </row>
    <row r="1736" spans="1:9" ht="12.75">
      <c r="A1736"/>
      <c r="B1736"/>
      <c r="C1736" s="120"/>
      <c r="D1736" s="40"/>
      <c r="E1736"/>
      <c r="F1736"/>
      <c r="G1736"/>
      <c r="H1736"/>
      <c r="I1736"/>
    </row>
    <row r="1737" spans="1:9" ht="12.75">
      <c r="A1737"/>
      <c r="B1737"/>
      <c r="C1737" s="120"/>
      <c r="D1737" s="40"/>
      <c r="E1737"/>
      <c r="F1737"/>
      <c r="G1737"/>
      <c r="H1737"/>
      <c r="I1737"/>
    </row>
    <row r="1738" spans="1:9" ht="12.75">
      <c r="A1738"/>
      <c r="B1738"/>
      <c r="C1738" s="120"/>
      <c r="D1738" s="40"/>
      <c r="E1738"/>
      <c r="F1738"/>
      <c r="G1738"/>
      <c r="H1738"/>
      <c r="I1738"/>
    </row>
    <row r="1739" spans="1:9" ht="12.75">
      <c r="A1739"/>
      <c r="B1739"/>
      <c r="C1739" s="120"/>
      <c r="D1739" s="40"/>
      <c r="E1739"/>
      <c r="F1739"/>
      <c r="G1739"/>
      <c r="H1739"/>
      <c r="I1739"/>
    </row>
    <row r="1740" spans="1:9" ht="12.75">
      <c r="A1740"/>
      <c r="B1740"/>
      <c r="C1740" s="120"/>
      <c r="D1740" s="40"/>
      <c r="E1740"/>
      <c r="F1740"/>
      <c r="G1740"/>
      <c r="H1740"/>
      <c r="I1740"/>
    </row>
    <row r="1741" spans="1:9" ht="12.75">
      <c r="A1741"/>
      <c r="B1741"/>
      <c r="C1741" s="120"/>
      <c r="D1741" s="40"/>
      <c r="E1741"/>
      <c r="F1741"/>
      <c r="G1741"/>
      <c r="H1741"/>
      <c r="I1741"/>
    </row>
    <row r="1742" spans="1:9" ht="12.75">
      <c r="A1742"/>
      <c r="B1742"/>
      <c r="C1742" s="120"/>
      <c r="D1742" s="40"/>
      <c r="E1742"/>
      <c r="F1742"/>
      <c r="G1742"/>
      <c r="H1742"/>
      <c r="I1742"/>
    </row>
    <row r="1743" spans="1:9" ht="12.75">
      <c r="A1743"/>
      <c r="B1743"/>
      <c r="C1743" s="120"/>
      <c r="D1743" s="40"/>
      <c r="E1743"/>
      <c r="F1743"/>
      <c r="G1743"/>
      <c r="H1743"/>
      <c r="I1743"/>
    </row>
    <row r="1744" spans="1:9" ht="12.75">
      <c r="A1744"/>
      <c r="B1744"/>
      <c r="C1744" s="120"/>
      <c r="D1744" s="40"/>
      <c r="E1744"/>
      <c r="F1744"/>
      <c r="G1744"/>
      <c r="H1744"/>
      <c r="I1744"/>
    </row>
    <row r="1745" spans="1:9" ht="12.75">
      <c r="A1745"/>
      <c r="B1745"/>
      <c r="C1745" s="120"/>
      <c r="D1745" s="40"/>
      <c r="E1745"/>
      <c r="F1745"/>
      <c r="G1745"/>
      <c r="H1745"/>
      <c r="I1745"/>
    </row>
    <row r="1746" spans="1:9" ht="12.75">
      <c r="A1746"/>
      <c r="B1746"/>
      <c r="C1746" s="120"/>
      <c r="D1746" s="40"/>
      <c r="E1746"/>
      <c r="F1746"/>
      <c r="G1746"/>
      <c r="H1746"/>
      <c r="I1746"/>
    </row>
    <row r="1747" spans="1:9" ht="12.75">
      <c r="A1747"/>
      <c r="B1747"/>
      <c r="C1747" s="120"/>
      <c r="D1747" s="40"/>
      <c r="E1747"/>
      <c r="F1747"/>
      <c r="G1747"/>
      <c r="H1747"/>
      <c r="I1747"/>
    </row>
    <row r="1748" spans="1:9" ht="12.75">
      <c r="A1748"/>
      <c r="B1748"/>
      <c r="C1748" s="120"/>
      <c r="D1748" s="40"/>
      <c r="E1748"/>
      <c r="F1748"/>
      <c r="G1748"/>
      <c r="H1748"/>
      <c r="I1748"/>
    </row>
    <row r="1749" spans="1:9" ht="12.75">
      <c r="A1749"/>
      <c r="B1749"/>
      <c r="C1749" s="120"/>
      <c r="D1749" s="40"/>
      <c r="E1749"/>
      <c r="F1749"/>
      <c r="G1749"/>
      <c r="H1749"/>
      <c r="I1749"/>
    </row>
    <row r="1750" spans="1:9" ht="12.75">
      <c r="A1750"/>
      <c r="B1750"/>
      <c r="C1750" s="120"/>
      <c r="D1750" s="40"/>
      <c r="E1750"/>
      <c r="F1750"/>
      <c r="G1750"/>
      <c r="H1750"/>
      <c r="I1750"/>
    </row>
    <row r="1751" spans="1:9" ht="12.75">
      <c r="A1751"/>
      <c r="B1751"/>
      <c r="C1751" s="120"/>
      <c r="D1751" s="40"/>
      <c r="E1751"/>
      <c r="F1751"/>
      <c r="G1751"/>
      <c r="H1751"/>
      <c r="I1751"/>
    </row>
    <row r="1752" spans="1:9" ht="12.75">
      <c r="A1752"/>
      <c r="B1752"/>
      <c r="C1752" s="120"/>
      <c r="D1752" s="40"/>
      <c r="E1752"/>
      <c r="F1752"/>
      <c r="G1752"/>
      <c r="H1752"/>
      <c r="I1752"/>
    </row>
    <row r="1753" spans="1:9" ht="12.75">
      <c r="A1753"/>
      <c r="B1753"/>
      <c r="C1753" s="120"/>
      <c r="D1753" s="40"/>
      <c r="E1753"/>
      <c r="F1753"/>
      <c r="G1753"/>
      <c r="H1753"/>
      <c r="I1753"/>
    </row>
    <row r="1754" spans="1:9" ht="12.75">
      <c r="A1754"/>
      <c r="B1754"/>
      <c r="C1754" s="120"/>
      <c r="D1754" s="40"/>
      <c r="E1754"/>
      <c r="F1754"/>
      <c r="G1754"/>
      <c r="H1754"/>
      <c r="I1754"/>
    </row>
    <row r="1755" spans="1:9" ht="12.75">
      <c r="A1755"/>
      <c r="B1755"/>
      <c r="C1755" s="120"/>
      <c r="D1755" s="40"/>
      <c r="E1755"/>
      <c r="F1755"/>
      <c r="G1755"/>
      <c r="H1755"/>
      <c r="I1755"/>
    </row>
    <row r="1756" spans="1:9" ht="12.75">
      <c r="A1756"/>
      <c r="B1756"/>
      <c r="C1756" s="120"/>
      <c r="D1756" s="40"/>
      <c r="E1756"/>
      <c r="F1756"/>
      <c r="G1756"/>
      <c r="H1756"/>
      <c r="I1756"/>
    </row>
    <row r="1757" spans="1:9" ht="12.75">
      <c r="A1757"/>
      <c r="B1757"/>
      <c r="C1757" s="120"/>
      <c r="D1757" s="40"/>
      <c r="E1757"/>
      <c r="F1757"/>
      <c r="G1757"/>
      <c r="H1757"/>
      <c r="I1757"/>
    </row>
    <row r="1758" spans="1:9" ht="12.75">
      <c r="A1758"/>
      <c r="B1758"/>
      <c r="C1758" s="120"/>
      <c r="D1758" s="40"/>
      <c r="E1758"/>
      <c r="F1758"/>
      <c r="G1758"/>
      <c r="H1758"/>
      <c r="I1758"/>
    </row>
    <row r="1759" spans="1:9" ht="12.75">
      <c r="A1759"/>
      <c r="B1759"/>
      <c r="C1759" s="120"/>
      <c r="D1759" s="40"/>
      <c r="E1759"/>
      <c r="F1759"/>
      <c r="G1759"/>
      <c r="H1759"/>
      <c r="I1759"/>
    </row>
    <row r="1760" spans="1:9" ht="12.75">
      <c r="A1760"/>
      <c r="B1760"/>
      <c r="C1760" s="120"/>
      <c r="D1760" s="40"/>
      <c r="E1760"/>
      <c r="F1760"/>
      <c r="G1760"/>
      <c r="H1760"/>
      <c r="I1760"/>
    </row>
    <row r="1761" spans="1:9" ht="12.75">
      <c r="A1761"/>
      <c r="B1761"/>
      <c r="C1761" s="120"/>
      <c r="D1761" s="40"/>
      <c r="E1761"/>
      <c r="F1761"/>
      <c r="G1761"/>
      <c r="H1761"/>
      <c r="I1761"/>
    </row>
    <row r="1762" spans="1:9" ht="12.75">
      <c r="A1762"/>
      <c r="B1762"/>
      <c r="C1762" s="120"/>
      <c r="D1762" s="40"/>
      <c r="E1762"/>
      <c r="F1762"/>
      <c r="G1762"/>
      <c r="H1762"/>
      <c r="I1762"/>
    </row>
    <row r="1763" spans="1:9" ht="12.75">
      <c r="A1763"/>
      <c r="B1763"/>
      <c r="C1763" s="120"/>
      <c r="D1763" s="40"/>
      <c r="E1763"/>
      <c r="F1763"/>
      <c r="G1763"/>
      <c r="H1763"/>
      <c r="I1763"/>
    </row>
    <row r="1764" spans="1:9" ht="12.75">
      <c r="A1764"/>
      <c r="B1764"/>
      <c r="C1764" s="120"/>
      <c r="D1764" s="40"/>
      <c r="E1764"/>
      <c r="F1764"/>
      <c r="G1764"/>
      <c r="H1764"/>
      <c r="I1764"/>
    </row>
    <row r="1765" spans="1:9" ht="12.75">
      <c r="A1765"/>
      <c r="B1765"/>
      <c r="C1765" s="120"/>
      <c r="D1765" s="40"/>
      <c r="E1765"/>
      <c r="F1765"/>
      <c r="G1765"/>
      <c r="H1765"/>
      <c r="I1765"/>
    </row>
    <row r="1766" spans="1:9" ht="12.75">
      <c r="A1766"/>
      <c r="B1766"/>
      <c r="C1766" s="120"/>
      <c r="D1766" s="40"/>
      <c r="E1766"/>
      <c r="F1766"/>
      <c r="G1766"/>
      <c r="H1766"/>
      <c r="I1766"/>
    </row>
    <row r="1767" spans="1:9" ht="12.75">
      <c r="A1767"/>
      <c r="B1767"/>
      <c r="C1767" s="120"/>
      <c r="D1767" s="40"/>
      <c r="E1767"/>
      <c r="F1767"/>
      <c r="G1767"/>
      <c r="H1767"/>
      <c r="I1767"/>
    </row>
    <row r="1768" spans="1:9" ht="12.75">
      <c r="A1768"/>
      <c r="B1768"/>
      <c r="C1768" s="120"/>
      <c r="D1768" s="40"/>
      <c r="E1768"/>
      <c r="F1768"/>
      <c r="G1768"/>
      <c r="H1768"/>
      <c r="I1768"/>
    </row>
    <row r="1769" spans="1:9" ht="12.75">
      <c r="A1769"/>
      <c r="B1769"/>
      <c r="C1769" s="120"/>
      <c r="D1769" s="40"/>
      <c r="E1769"/>
      <c r="F1769"/>
      <c r="G1769"/>
      <c r="H1769"/>
      <c r="I1769"/>
    </row>
    <row r="1770" spans="1:9" ht="12.75">
      <c r="A1770"/>
      <c r="B1770"/>
      <c r="C1770" s="120"/>
      <c r="D1770" s="40"/>
      <c r="E1770"/>
      <c r="F1770"/>
      <c r="G1770"/>
      <c r="H1770"/>
      <c r="I1770"/>
    </row>
    <row r="1771" spans="1:9" ht="12.75">
      <c r="A1771"/>
      <c r="B1771"/>
      <c r="C1771" s="120"/>
      <c r="D1771" s="40"/>
      <c r="E1771"/>
      <c r="F1771"/>
      <c r="G1771"/>
      <c r="H1771"/>
      <c r="I1771"/>
    </row>
    <row r="1772" spans="1:9" ht="12.75">
      <c r="A1772"/>
      <c r="B1772"/>
      <c r="C1772" s="120"/>
      <c r="D1772" s="40"/>
      <c r="E1772"/>
      <c r="F1772"/>
      <c r="G1772"/>
      <c r="H1772"/>
      <c r="I1772"/>
    </row>
    <row r="1773" spans="1:9" ht="12.75">
      <c r="A1773"/>
      <c r="B1773"/>
      <c r="C1773" s="120"/>
      <c r="D1773" s="40"/>
      <c r="E1773"/>
      <c r="F1773"/>
      <c r="G1773"/>
      <c r="H1773"/>
      <c r="I1773"/>
    </row>
    <row r="1774" spans="1:9" ht="12.75">
      <c r="A1774"/>
      <c r="B1774"/>
      <c r="C1774" s="120"/>
      <c r="D1774" s="40"/>
      <c r="E1774"/>
      <c r="F1774"/>
      <c r="G1774"/>
      <c r="H1774"/>
      <c r="I1774"/>
    </row>
    <row r="1775" spans="1:9" ht="12.75">
      <c r="A1775"/>
      <c r="B1775"/>
      <c r="C1775" s="120"/>
      <c r="D1775" s="40"/>
      <c r="E1775"/>
      <c r="F1775"/>
      <c r="G1775"/>
      <c r="H1775"/>
      <c r="I1775"/>
    </row>
    <row r="1776" spans="1:9" ht="12.75">
      <c r="A1776"/>
      <c r="B1776"/>
      <c r="C1776" s="120"/>
      <c r="D1776" s="40"/>
      <c r="E1776"/>
      <c r="F1776"/>
      <c r="G1776"/>
      <c r="H1776"/>
      <c r="I1776"/>
    </row>
    <row r="1777" spans="1:9" ht="12.75">
      <c r="A1777"/>
      <c r="B1777"/>
      <c r="C1777" s="120"/>
      <c r="D1777" s="40"/>
      <c r="E1777"/>
      <c r="F1777"/>
      <c r="G1777"/>
      <c r="H1777"/>
      <c r="I1777"/>
    </row>
    <row r="1778" spans="1:9" ht="12.75">
      <c r="A1778"/>
      <c r="B1778"/>
      <c r="C1778" s="120"/>
      <c r="D1778" s="40"/>
      <c r="E1778"/>
      <c r="F1778"/>
      <c r="G1778"/>
      <c r="H1778"/>
      <c r="I1778"/>
    </row>
    <row r="1779" spans="1:9" ht="12.75">
      <c r="A1779"/>
      <c r="B1779"/>
      <c r="C1779" s="120"/>
      <c r="D1779" s="40"/>
      <c r="E1779"/>
      <c r="F1779"/>
      <c r="G1779"/>
      <c r="H1779"/>
      <c r="I1779"/>
    </row>
    <row r="1780" spans="1:9" ht="12.75">
      <c r="A1780"/>
      <c r="B1780"/>
      <c r="C1780" s="120"/>
      <c r="D1780" s="40"/>
      <c r="E1780"/>
      <c r="F1780"/>
      <c r="G1780"/>
      <c r="H1780"/>
      <c r="I1780"/>
    </row>
    <row r="1781" spans="1:9" ht="12.75">
      <c r="A1781"/>
      <c r="B1781"/>
      <c r="C1781" s="120"/>
      <c r="D1781" s="40"/>
      <c r="E1781"/>
      <c r="F1781"/>
      <c r="G1781"/>
      <c r="H1781"/>
      <c r="I1781"/>
    </row>
    <row r="1782" spans="1:9" ht="12.75">
      <c r="A1782"/>
      <c r="B1782"/>
      <c r="C1782" s="120"/>
      <c r="D1782" s="40"/>
      <c r="E1782"/>
      <c r="F1782"/>
      <c r="G1782"/>
      <c r="H1782"/>
      <c r="I1782"/>
    </row>
    <row r="1783" spans="1:9" ht="12.75">
      <c r="A1783"/>
      <c r="B1783"/>
      <c r="C1783" s="120"/>
      <c r="D1783" s="40"/>
      <c r="E1783"/>
      <c r="F1783"/>
      <c r="G1783"/>
      <c r="H1783"/>
      <c r="I1783"/>
    </row>
    <row r="1784" spans="1:9" ht="12.75">
      <c r="A1784"/>
      <c r="B1784"/>
      <c r="C1784" s="120"/>
      <c r="D1784" s="40"/>
      <c r="E1784"/>
      <c r="F1784"/>
      <c r="G1784"/>
      <c r="H1784"/>
      <c r="I1784"/>
    </row>
    <row r="1785" spans="1:9" ht="12.75">
      <c r="A1785"/>
      <c r="B1785"/>
      <c r="C1785" s="120"/>
      <c r="D1785" s="40"/>
      <c r="E1785"/>
      <c r="F1785"/>
      <c r="G1785"/>
      <c r="H1785"/>
      <c r="I1785"/>
    </row>
    <row r="1786" spans="1:9" ht="12.75">
      <c r="A1786"/>
      <c r="B1786"/>
      <c r="C1786" s="120"/>
      <c r="D1786" s="40"/>
      <c r="E1786"/>
      <c r="F1786"/>
      <c r="G1786"/>
      <c r="H1786"/>
      <c r="I1786"/>
    </row>
    <row r="1787" spans="1:9" ht="12.75">
      <c r="A1787"/>
      <c r="B1787"/>
      <c r="C1787" s="120"/>
      <c r="D1787" s="40"/>
      <c r="E1787"/>
      <c r="F1787"/>
      <c r="G1787"/>
      <c r="H1787"/>
      <c r="I1787"/>
    </row>
    <row r="1788" spans="1:9" ht="12.75">
      <c r="A1788"/>
      <c r="B1788"/>
      <c r="C1788" s="120"/>
      <c r="D1788" s="40"/>
      <c r="E1788"/>
      <c r="F1788"/>
      <c r="G1788"/>
      <c r="H1788"/>
      <c r="I1788"/>
    </row>
    <row r="1789" spans="1:9" ht="12.75">
      <c r="A1789"/>
      <c r="B1789"/>
      <c r="C1789" s="120"/>
      <c r="D1789" s="40"/>
      <c r="E1789"/>
      <c r="F1789"/>
      <c r="G1789"/>
      <c r="H1789"/>
      <c r="I1789"/>
    </row>
    <row r="1790" spans="1:9" ht="12.75">
      <c r="A1790"/>
      <c r="B1790"/>
      <c r="C1790" s="120"/>
      <c r="D1790" s="40"/>
      <c r="E1790"/>
      <c r="F1790"/>
      <c r="G1790"/>
      <c r="H1790"/>
      <c r="I1790"/>
    </row>
    <row r="1791" spans="1:9" ht="12.75">
      <c r="A1791"/>
      <c r="B1791"/>
      <c r="C1791" s="120"/>
      <c r="D1791" s="40"/>
      <c r="E1791"/>
      <c r="F1791"/>
      <c r="G1791"/>
      <c r="H1791"/>
      <c r="I1791"/>
    </row>
    <row r="1792" spans="1:9" ht="12.75">
      <c r="A1792"/>
      <c r="B1792"/>
      <c r="C1792" s="120"/>
      <c r="D1792" s="40"/>
      <c r="E1792"/>
      <c r="F1792"/>
      <c r="G1792"/>
      <c r="H1792"/>
      <c r="I1792"/>
    </row>
    <row r="1793" spans="1:9" ht="12.75">
      <c r="A1793"/>
      <c r="B1793"/>
      <c r="C1793" s="120"/>
      <c r="D1793" s="40"/>
      <c r="E1793"/>
      <c r="F1793"/>
      <c r="G1793"/>
      <c r="H1793"/>
      <c r="I1793"/>
    </row>
    <row r="1794" spans="1:9" ht="12.75">
      <c r="A1794"/>
      <c r="B1794"/>
      <c r="C1794" s="120"/>
      <c r="D1794" s="40"/>
      <c r="E1794"/>
      <c r="F1794"/>
      <c r="G1794"/>
      <c r="H1794"/>
      <c r="I1794"/>
    </row>
    <row r="1795" spans="1:9" ht="12.75">
      <c r="A1795"/>
      <c r="B1795"/>
      <c r="C1795" s="120"/>
      <c r="D1795" s="40"/>
      <c r="E1795"/>
      <c r="F1795"/>
      <c r="G1795"/>
      <c r="H1795"/>
      <c r="I1795"/>
    </row>
    <row r="1796" spans="1:9" ht="12.75">
      <c r="A1796"/>
      <c r="B1796"/>
      <c r="C1796" s="120"/>
      <c r="D1796" s="40"/>
      <c r="E1796"/>
      <c r="F1796"/>
      <c r="G1796"/>
      <c r="H1796"/>
      <c r="I1796"/>
    </row>
    <row r="1797" spans="1:9" ht="12.75">
      <c r="A1797"/>
      <c r="B1797"/>
      <c r="C1797" s="120"/>
      <c r="D1797" s="40"/>
      <c r="E1797"/>
      <c r="F1797"/>
      <c r="G1797"/>
      <c r="H1797"/>
      <c r="I1797"/>
    </row>
    <row r="1798" spans="1:9" ht="12.75">
      <c r="A1798"/>
      <c r="B1798"/>
      <c r="C1798" s="120"/>
      <c r="D1798" s="40"/>
      <c r="E1798"/>
      <c r="F1798"/>
      <c r="G1798"/>
      <c r="H1798"/>
      <c r="I1798"/>
    </row>
    <row r="1799" spans="1:9" ht="12.75">
      <c r="A1799"/>
      <c r="B1799"/>
      <c r="C1799" s="120"/>
      <c r="D1799" s="40"/>
      <c r="E1799"/>
      <c r="F1799"/>
      <c r="G1799"/>
      <c r="H1799"/>
      <c r="I1799"/>
    </row>
    <row r="1800" spans="1:9" ht="12.75">
      <c r="A1800"/>
      <c r="B1800"/>
      <c r="C1800" s="120"/>
      <c r="D1800" s="40"/>
      <c r="E1800"/>
      <c r="F1800"/>
      <c r="G1800"/>
      <c r="H1800"/>
      <c r="I1800"/>
    </row>
    <row r="1801" spans="1:9" ht="12.75">
      <c r="A1801"/>
      <c r="B1801"/>
      <c r="C1801" s="120"/>
      <c r="D1801" s="40"/>
      <c r="E1801"/>
      <c r="F1801"/>
      <c r="G1801"/>
      <c r="H1801"/>
      <c r="I1801"/>
    </row>
    <row r="1802" spans="1:9" ht="12.75">
      <c r="A1802"/>
      <c r="B1802"/>
      <c r="C1802" s="120"/>
      <c r="D1802" s="40"/>
      <c r="E1802"/>
      <c r="F1802"/>
      <c r="G1802"/>
      <c r="H1802"/>
      <c r="I1802"/>
    </row>
    <row r="1803" spans="1:9" ht="12.75">
      <c r="A1803"/>
      <c r="B1803"/>
      <c r="C1803" s="120"/>
      <c r="D1803" s="40"/>
      <c r="E1803"/>
      <c r="F1803"/>
      <c r="G1803"/>
      <c r="H1803"/>
      <c r="I1803"/>
    </row>
    <row r="1804" spans="1:9" ht="12.75">
      <c r="A1804"/>
      <c r="B1804"/>
      <c r="C1804" s="120"/>
      <c r="D1804" s="40"/>
      <c r="E1804"/>
      <c r="F1804"/>
      <c r="G1804"/>
      <c r="H1804"/>
      <c r="I1804"/>
    </row>
    <row r="1805" spans="1:9" ht="12.75">
      <c r="A1805"/>
      <c r="B1805"/>
      <c r="C1805" s="120"/>
      <c r="D1805" s="40"/>
      <c r="E1805"/>
      <c r="F1805"/>
      <c r="G1805"/>
      <c r="H1805"/>
      <c r="I1805"/>
    </row>
    <row r="1806" spans="1:9" ht="12.75">
      <c r="A1806"/>
      <c r="B1806"/>
      <c r="C1806" s="120"/>
      <c r="D1806" s="40"/>
      <c r="E1806"/>
      <c r="F1806"/>
      <c r="G1806"/>
      <c r="H1806"/>
      <c r="I1806"/>
    </row>
    <row r="1807" spans="1:9" ht="12.75">
      <c r="A1807"/>
      <c r="B1807"/>
      <c r="C1807" s="120"/>
      <c r="D1807" s="40"/>
      <c r="E1807"/>
      <c r="F1807"/>
      <c r="G1807"/>
      <c r="H1807"/>
      <c r="I1807"/>
    </row>
    <row r="1808" spans="1:9" ht="12.75">
      <c r="A1808"/>
      <c r="B1808"/>
      <c r="C1808" s="120"/>
      <c r="D1808" s="40"/>
      <c r="E1808"/>
      <c r="F1808"/>
      <c r="G1808"/>
      <c r="H1808"/>
      <c r="I1808"/>
    </row>
    <row r="1809" spans="1:9" ht="12.75">
      <c r="A1809"/>
      <c r="B1809"/>
      <c r="C1809" s="120"/>
      <c r="D1809" s="40"/>
      <c r="E1809"/>
      <c r="F1809"/>
      <c r="G1809"/>
      <c r="H1809"/>
      <c r="I1809"/>
    </row>
    <row r="1810" spans="1:9" ht="12.75">
      <c r="A1810"/>
      <c r="B1810"/>
      <c r="C1810" s="120"/>
      <c r="D1810" s="40"/>
      <c r="E1810"/>
      <c r="F1810"/>
      <c r="G1810"/>
      <c r="H1810"/>
      <c r="I1810"/>
    </row>
    <row r="1811" spans="1:9" ht="12.75">
      <c r="A1811"/>
      <c r="B1811"/>
      <c r="C1811" s="120"/>
      <c r="D1811" s="40"/>
      <c r="E1811"/>
      <c r="F1811"/>
      <c r="G1811"/>
      <c r="H1811"/>
      <c r="I1811"/>
    </row>
    <row r="1812" spans="1:9" ht="12.75">
      <c r="A1812"/>
      <c r="B1812"/>
      <c r="C1812" s="120"/>
      <c r="D1812" s="40"/>
      <c r="E1812"/>
      <c r="F1812"/>
      <c r="G1812"/>
      <c r="H1812"/>
      <c r="I1812"/>
    </row>
    <row r="1813" spans="1:9" ht="12.75">
      <c r="A1813"/>
      <c r="B1813"/>
      <c r="C1813" s="120"/>
      <c r="D1813" s="40"/>
      <c r="E1813"/>
      <c r="F1813"/>
      <c r="G1813"/>
      <c r="H1813"/>
      <c r="I1813"/>
    </row>
    <row r="1814" spans="1:9" ht="12.75">
      <c r="A1814"/>
      <c r="B1814"/>
      <c r="C1814" s="120"/>
      <c r="D1814" s="40"/>
      <c r="E1814"/>
      <c r="F1814"/>
      <c r="G1814"/>
      <c r="H1814"/>
      <c r="I1814"/>
    </row>
    <row r="1815" spans="1:9" ht="12.75">
      <c r="A1815"/>
      <c r="B1815"/>
      <c r="C1815" s="120"/>
      <c r="D1815" s="40"/>
      <c r="E1815"/>
      <c r="F1815"/>
      <c r="G1815"/>
      <c r="H1815"/>
      <c r="I1815"/>
    </row>
    <row r="1816" spans="1:9" ht="12.75">
      <c r="A1816"/>
      <c r="B1816"/>
      <c r="C1816" s="120"/>
      <c r="D1816" s="40"/>
      <c r="E1816"/>
      <c r="F1816"/>
      <c r="G1816"/>
      <c r="H1816"/>
      <c r="I1816"/>
    </row>
    <row r="1817" spans="1:9" ht="12.75">
      <c r="A1817"/>
      <c r="B1817"/>
      <c r="C1817" s="120"/>
      <c r="D1817" s="40"/>
      <c r="E1817"/>
      <c r="F1817"/>
      <c r="G1817"/>
      <c r="H1817"/>
      <c r="I1817"/>
    </row>
    <row r="1818" spans="1:9" ht="12.75">
      <c r="A1818"/>
      <c r="B1818"/>
      <c r="C1818" s="120"/>
      <c r="D1818" s="40"/>
      <c r="E1818"/>
      <c r="F1818"/>
      <c r="G1818"/>
      <c r="H1818"/>
      <c r="I1818"/>
    </row>
    <row r="1819" spans="1:9" ht="12.75">
      <c r="A1819"/>
      <c r="B1819"/>
      <c r="C1819" s="120"/>
      <c r="D1819" s="40"/>
      <c r="E1819"/>
      <c r="F1819"/>
      <c r="G1819"/>
      <c r="H1819"/>
      <c r="I1819"/>
    </row>
    <row r="1820" spans="1:9" ht="12.75">
      <c r="A1820"/>
      <c r="B1820"/>
      <c r="C1820" s="120"/>
      <c r="D1820" s="40"/>
      <c r="E1820"/>
      <c r="F1820"/>
      <c r="G1820"/>
      <c r="H1820"/>
      <c r="I1820"/>
    </row>
    <row r="1821" spans="1:9" ht="12.75">
      <c r="A1821"/>
      <c r="B1821"/>
      <c r="C1821" s="120"/>
      <c r="D1821" s="40"/>
      <c r="E1821"/>
      <c r="F1821"/>
      <c r="G1821"/>
      <c r="H1821"/>
      <c r="I1821"/>
    </row>
    <row r="1822" spans="1:9" ht="12.75">
      <c r="A1822"/>
      <c r="B1822"/>
      <c r="C1822" s="120"/>
      <c r="D1822" s="40"/>
      <c r="E1822"/>
      <c r="F1822"/>
      <c r="G1822"/>
      <c r="H1822"/>
      <c r="I1822"/>
    </row>
    <row r="1823" spans="1:9" ht="12.75">
      <c r="A1823"/>
      <c r="B1823"/>
      <c r="C1823" s="120"/>
      <c r="D1823" s="40"/>
      <c r="E1823"/>
      <c r="F1823"/>
      <c r="G1823"/>
      <c r="H1823"/>
      <c r="I1823"/>
    </row>
    <row r="1824" spans="1:9" ht="12.75">
      <c r="A1824"/>
      <c r="B1824"/>
      <c r="C1824" s="120"/>
      <c r="D1824" s="40"/>
      <c r="E1824"/>
      <c r="F1824"/>
      <c r="G1824"/>
      <c r="H1824"/>
      <c r="I1824"/>
    </row>
    <row r="1825" spans="1:9" ht="12.75">
      <c r="A1825"/>
      <c r="B1825"/>
      <c r="C1825" s="120"/>
      <c r="D1825" s="40"/>
      <c r="E1825"/>
      <c r="F1825"/>
      <c r="G1825"/>
      <c r="H1825"/>
      <c r="I1825"/>
    </row>
    <row r="1826" spans="1:9" ht="12.75">
      <c r="A1826"/>
      <c r="B1826"/>
      <c r="C1826" s="120"/>
      <c r="D1826" s="40"/>
      <c r="E1826"/>
      <c r="F1826"/>
      <c r="G1826"/>
      <c r="H1826"/>
      <c r="I1826"/>
    </row>
    <row r="1827" spans="1:9" ht="12.75">
      <c r="A1827"/>
      <c r="B1827"/>
      <c r="C1827" s="120"/>
      <c r="D1827" s="40"/>
      <c r="E1827"/>
      <c r="F1827"/>
      <c r="G1827"/>
      <c r="H1827"/>
      <c r="I1827"/>
    </row>
    <row r="1828" spans="1:9" ht="12.75">
      <c r="A1828"/>
      <c r="B1828"/>
      <c r="C1828" s="120"/>
      <c r="D1828" s="40"/>
      <c r="E1828"/>
      <c r="F1828"/>
      <c r="G1828"/>
      <c r="H1828"/>
      <c r="I1828"/>
    </row>
    <row r="1829" spans="1:9" ht="12.75">
      <c r="A1829"/>
      <c r="B1829"/>
      <c r="C1829" s="120"/>
      <c r="D1829" s="40"/>
      <c r="E1829"/>
      <c r="F1829"/>
      <c r="G1829"/>
      <c r="H1829"/>
      <c r="I1829"/>
    </row>
    <row r="1830" spans="1:9" ht="12.75">
      <c r="A1830"/>
      <c r="B1830"/>
      <c r="C1830" s="120"/>
      <c r="D1830" s="40"/>
      <c r="E1830"/>
      <c r="F1830"/>
      <c r="G1830"/>
      <c r="H1830"/>
      <c r="I1830"/>
    </row>
    <row r="1831" spans="1:9" ht="12.75">
      <c r="A1831"/>
      <c r="B1831"/>
      <c r="C1831" s="120"/>
      <c r="D1831" s="40"/>
      <c r="E1831"/>
      <c r="F1831"/>
      <c r="G1831"/>
      <c r="H1831"/>
      <c r="I1831"/>
    </row>
    <row r="1832" spans="1:9" ht="12.75">
      <c r="A1832"/>
      <c r="B1832"/>
      <c r="C1832" s="120"/>
      <c r="D1832" s="40"/>
      <c r="E1832"/>
      <c r="F1832"/>
      <c r="G1832"/>
      <c r="H1832"/>
      <c r="I1832"/>
    </row>
    <row r="1833" spans="1:9" ht="12.75">
      <c r="A1833"/>
      <c r="B1833"/>
      <c r="C1833" s="120"/>
      <c r="D1833" s="40"/>
      <c r="E1833"/>
      <c r="F1833"/>
      <c r="G1833"/>
      <c r="H1833"/>
      <c r="I1833"/>
    </row>
    <row r="1834" spans="1:9" ht="12.75">
      <c r="A1834"/>
      <c r="B1834"/>
      <c r="C1834" s="120"/>
      <c r="D1834" s="40"/>
      <c r="E1834"/>
      <c r="F1834"/>
      <c r="G1834"/>
      <c r="H1834"/>
      <c r="I1834"/>
    </row>
    <row r="1835" spans="1:9" ht="12.75">
      <c r="A1835"/>
      <c r="B1835"/>
      <c r="C1835" s="120"/>
      <c r="D1835" s="40"/>
      <c r="E1835"/>
      <c r="F1835"/>
      <c r="G1835"/>
      <c r="H1835"/>
      <c r="I1835"/>
    </row>
    <row r="1836" spans="1:9" ht="12.75">
      <c r="A1836"/>
      <c r="B1836"/>
      <c r="C1836" s="120"/>
      <c r="D1836" s="40"/>
      <c r="E1836"/>
      <c r="F1836"/>
      <c r="G1836"/>
      <c r="H1836"/>
      <c r="I1836"/>
    </row>
    <row r="1837" spans="1:9" ht="12.75">
      <c r="A1837"/>
      <c r="B1837"/>
      <c r="C1837" s="120"/>
      <c r="D1837" s="40"/>
      <c r="E1837"/>
      <c r="F1837"/>
      <c r="G1837"/>
      <c r="H1837"/>
      <c r="I1837"/>
    </row>
    <row r="1838" spans="1:9" ht="12.75">
      <c r="A1838"/>
      <c r="B1838"/>
      <c r="C1838" s="120"/>
      <c r="D1838" s="40"/>
      <c r="E1838"/>
      <c r="F1838"/>
      <c r="G1838"/>
      <c r="H1838"/>
      <c r="I1838"/>
    </row>
    <row r="1839" spans="1:9" ht="12.75">
      <c r="A1839"/>
      <c r="B1839"/>
      <c r="C1839" s="120"/>
      <c r="D1839" s="40"/>
      <c r="E1839"/>
      <c r="F1839"/>
      <c r="G1839"/>
      <c r="H1839"/>
      <c r="I1839"/>
    </row>
    <row r="1840" spans="1:9" ht="12.75">
      <c r="A1840"/>
      <c r="B1840"/>
      <c r="C1840" s="120"/>
      <c r="D1840" s="40"/>
      <c r="E1840"/>
      <c r="F1840"/>
      <c r="G1840"/>
      <c r="H1840"/>
      <c r="I1840"/>
    </row>
    <row r="1841" spans="1:9" ht="12.75">
      <c r="A1841"/>
      <c r="B1841"/>
      <c r="C1841" s="120"/>
      <c r="D1841" s="40"/>
      <c r="E1841"/>
      <c r="F1841"/>
      <c r="G1841"/>
      <c r="H1841"/>
      <c r="I1841"/>
    </row>
    <row r="1842" spans="1:9" ht="12.75">
      <c r="A1842"/>
      <c r="B1842"/>
      <c r="C1842" s="120"/>
      <c r="D1842" s="40"/>
      <c r="E1842"/>
      <c r="F1842"/>
      <c r="G1842"/>
      <c r="H1842"/>
      <c r="I1842"/>
    </row>
    <row r="1843" spans="1:9" ht="12.75">
      <c r="A1843"/>
      <c r="B1843"/>
      <c r="C1843" s="120"/>
      <c r="D1843" s="40"/>
      <c r="E1843"/>
      <c r="F1843"/>
      <c r="G1843"/>
      <c r="H1843"/>
      <c r="I1843"/>
    </row>
    <row r="1844" spans="1:9" ht="12.75">
      <c r="A1844"/>
      <c r="B1844"/>
      <c r="C1844" s="120"/>
      <c r="D1844" s="40"/>
      <c r="E1844"/>
      <c r="F1844"/>
      <c r="G1844"/>
      <c r="H1844"/>
      <c r="I1844"/>
    </row>
    <row r="1845" spans="1:9" ht="12.75">
      <c r="A1845"/>
      <c r="B1845"/>
      <c r="C1845" s="120"/>
      <c r="D1845" s="40"/>
      <c r="E1845"/>
      <c r="F1845"/>
      <c r="G1845"/>
      <c r="H1845"/>
      <c r="I1845"/>
    </row>
    <row r="1846" spans="1:9" ht="12.75">
      <c r="A1846"/>
      <c r="B1846"/>
      <c r="C1846" s="120"/>
      <c r="D1846" s="40"/>
      <c r="E1846"/>
      <c r="F1846"/>
      <c r="G1846"/>
      <c r="H1846"/>
      <c r="I1846"/>
    </row>
    <row r="1847" spans="1:9" ht="12.75">
      <c r="A1847"/>
      <c r="B1847"/>
      <c r="C1847" s="120"/>
      <c r="D1847" s="40"/>
      <c r="E1847"/>
      <c r="F1847"/>
      <c r="G1847"/>
      <c r="H1847"/>
      <c r="I1847"/>
    </row>
    <row r="1848" spans="1:9" ht="12.75">
      <c r="A1848"/>
      <c r="B1848"/>
      <c r="C1848" s="120"/>
      <c r="D1848" s="40"/>
      <c r="E1848"/>
      <c r="F1848"/>
      <c r="G1848"/>
      <c r="H1848"/>
      <c r="I1848"/>
    </row>
    <row r="1849" spans="1:9" ht="12.75">
      <c r="A1849"/>
      <c r="B1849"/>
      <c r="C1849" s="120"/>
      <c r="D1849" s="40"/>
      <c r="E1849"/>
      <c r="F1849"/>
      <c r="G1849"/>
      <c r="H1849"/>
      <c r="I1849"/>
    </row>
    <row r="1850" spans="1:9" ht="12.75">
      <c r="A1850"/>
      <c r="B1850"/>
      <c r="C1850" s="120"/>
      <c r="D1850" s="40"/>
      <c r="E1850"/>
      <c r="F1850"/>
      <c r="G1850"/>
      <c r="H1850"/>
      <c r="I1850"/>
    </row>
    <row r="1851" spans="1:9" ht="12.75">
      <c r="A1851"/>
      <c r="B1851"/>
      <c r="C1851" s="120"/>
      <c r="D1851" s="40"/>
      <c r="E1851"/>
      <c r="F1851"/>
      <c r="G1851"/>
      <c r="H1851"/>
      <c r="I1851"/>
    </row>
    <row r="1852" spans="1:9" ht="12.75">
      <c r="A1852"/>
      <c r="B1852"/>
      <c r="C1852" s="120"/>
      <c r="D1852" s="40"/>
      <c r="E1852"/>
      <c r="F1852"/>
      <c r="G1852"/>
      <c r="H1852"/>
      <c r="I1852"/>
    </row>
    <row r="1853" spans="1:9" ht="12.75">
      <c r="A1853"/>
      <c r="B1853"/>
      <c r="C1853" s="120"/>
      <c r="D1853" s="40"/>
      <c r="E1853"/>
      <c r="F1853"/>
      <c r="G1853"/>
      <c r="H1853"/>
      <c r="I1853"/>
    </row>
    <row r="1854" spans="1:9" ht="12.75">
      <c r="A1854"/>
      <c r="B1854"/>
      <c r="C1854" s="120"/>
      <c r="D1854" s="40"/>
      <c r="E1854"/>
      <c r="F1854"/>
      <c r="G1854"/>
      <c r="H1854"/>
      <c r="I1854"/>
    </row>
    <row r="1855" spans="1:9" ht="12.75">
      <c r="A1855"/>
      <c r="B1855"/>
      <c r="C1855" s="120"/>
      <c r="D1855" s="40"/>
      <c r="E1855"/>
      <c r="F1855"/>
      <c r="G1855"/>
      <c r="H1855"/>
      <c r="I1855"/>
    </row>
    <row r="1856" spans="1:9" ht="12.75">
      <c r="A1856"/>
      <c r="B1856"/>
      <c r="C1856" s="120"/>
      <c r="D1856" s="40"/>
      <c r="E1856"/>
      <c r="F1856"/>
      <c r="G1856"/>
      <c r="H1856"/>
      <c r="I1856"/>
    </row>
    <row r="1857" spans="1:9" ht="12.75">
      <c r="A1857"/>
      <c r="B1857"/>
      <c r="C1857" s="120"/>
      <c r="D1857" s="40"/>
      <c r="E1857"/>
      <c r="F1857"/>
      <c r="G1857"/>
      <c r="H1857"/>
      <c r="I1857"/>
    </row>
    <row r="1858" spans="1:9" ht="12.75">
      <c r="A1858"/>
      <c r="B1858"/>
      <c r="C1858" s="120"/>
      <c r="D1858" s="40"/>
      <c r="E1858"/>
      <c r="F1858"/>
      <c r="G1858"/>
      <c r="H1858"/>
      <c r="I1858"/>
    </row>
    <row r="1859" spans="1:9" ht="12.75">
      <c r="A1859"/>
      <c r="B1859"/>
      <c r="C1859" s="120"/>
      <c r="D1859" s="40"/>
      <c r="E1859"/>
      <c r="F1859"/>
      <c r="G1859"/>
      <c r="H1859"/>
      <c r="I1859"/>
    </row>
    <row r="1860" spans="1:9" ht="12.75">
      <c r="A1860"/>
      <c r="B1860"/>
      <c r="C1860" s="120"/>
      <c r="D1860" s="40"/>
      <c r="E1860"/>
      <c r="F1860"/>
      <c r="G1860"/>
      <c r="H1860"/>
      <c r="I1860"/>
    </row>
    <row r="1861" spans="1:9" ht="12.75">
      <c r="A1861"/>
      <c r="B1861"/>
      <c r="C1861" s="120"/>
      <c r="D1861" s="40"/>
      <c r="E1861"/>
      <c r="F1861"/>
      <c r="G1861"/>
      <c r="H1861"/>
      <c r="I1861"/>
    </row>
    <row r="1862" spans="1:9" ht="12.75">
      <c r="A1862"/>
      <c r="B1862"/>
      <c r="C1862" s="120"/>
      <c r="D1862" s="40"/>
      <c r="E1862"/>
      <c r="F1862"/>
      <c r="G1862"/>
      <c r="H1862"/>
      <c r="I1862"/>
    </row>
    <row r="1863" spans="1:9" ht="12.75">
      <c r="A1863"/>
      <c r="B1863"/>
      <c r="C1863" s="120"/>
      <c r="D1863" s="40"/>
      <c r="E1863"/>
      <c r="F1863"/>
      <c r="G1863"/>
      <c r="H1863"/>
      <c r="I1863"/>
    </row>
    <row r="1864" spans="1:9" ht="12.75">
      <c r="A1864"/>
      <c r="B1864"/>
      <c r="C1864" s="120"/>
      <c r="D1864" s="40"/>
      <c r="E1864"/>
      <c r="F1864"/>
      <c r="G1864"/>
      <c r="H1864"/>
      <c r="I1864"/>
    </row>
    <row r="1865" spans="1:9" ht="12.75">
      <c r="A1865"/>
      <c r="B1865"/>
      <c r="C1865" s="120"/>
      <c r="D1865" s="40"/>
      <c r="E1865"/>
      <c r="F1865"/>
      <c r="G1865"/>
      <c r="H1865"/>
      <c r="I1865"/>
    </row>
    <row r="1866" spans="1:9" ht="12.75">
      <c r="A1866"/>
      <c r="B1866"/>
      <c r="C1866" s="120"/>
      <c r="D1866" s="40"/>
      <c r="E1866"/>
      <c r="F1866"/>
      <c r="G1866"/>
      <c r="H1866"/>
      <c r="I1866"/>
    </row>
    <row r="1867" spans="1:9" ht="12.75">
      <c r="A1867"/>
      <c r="B1867"/>
      <c r="C1867" s="120"/>
      <c r="D1867" s="40"/>
      <c r="E1867"/>
      <c r="F1867"/>
      <c r="G1867"/>
      <c r="H1867"/>
      <c r="I1867"/>
    </row>
    <row r="1868" spans="1:9" ht="12.75">
      <c r="A1868"/>
      <c r="B1868"/>
      <c r="C1868" s="120"/>
      <c r="D1868" s="40"/>
      <c r="E1868"/>
      <c r="F1868"/>
      <c r="G1868"/>
      <c r="H1868"/>
      <c r="I1868"/>
    </row>
    <row r="1869" spans="1:9" ht="12.75">
      <c r="A1869"/>
      <c r="B1869"/>
      <c r="C1869" s="120"/>
      <c r="D1869" s="40"/>
      <c r="E1869"/>
      <c r="F1869"/>
      <c r="G1869"/>
      <c r="H1869"/>
      <c r="I1869"/>
    </row>
    <row r="1870" spans="1:9" ht="12.75">
      <c r="A1870"/>
      <c r="B1870"/>
      <c r="C1870" s="120"/>
      <c r="D1870" s="40"/>
      <c r="E1870"/>
      <c r="F1870"/>
      <c r="G1870"/>
      <c r="H1870"/>
      <c r="I1870"/>
    </row>
    <row r="1871" spans="1:9" ht="12.75">
      <c r="A1871"/>
      <c r="B1871"/>
      <c r="C1871" s="120"/>
      <c r="D1871" s="40"/>
      <c r="E1871"/>
      <c r="F1871"/>
      <c r="G1871"/>
      <c r="H1871"/>
      <c r="I1871"/>
    </row>
    <row r="1872" spans="1:9" ht="12.75">
      <c r="A1872"/>
      <c r="B1872"/>
      <c r="C1872" s="120"/>
      <c r="D1872" s="40"/>
      <c r="E1872"/>
      <c r="F1872"/>
      <c r="G1872"/>
      <c r="H1872"/>
      <c r="I1872"/>
    </row>
    <row r="1873" spans="1:9" ht="12.75">
      <c r="A1873"/>
      <c r="B1873"/>
      <c r="C1873" s="120"/>
      <c r="D1873" s="40"/>
      <c r="E1873"/>
      <c r="F1873"/>
      <c r="G1873"/>
      <c r="H1873"/>
      <c r="I1873"/>
    </row>
    <row r="1874" spans="1:9" ht="12.75">
      <c r="A1874"/>
      <c r="B1874"/>
      <c r="C1874" s="120"/>
      <c r="D1874" s="40"/>
      <c r="E1874"/>
      <c r="F1874"/>
      <c r="G1874"/>
      <c r="H1874"/>
      <c r="I1874"/>
    </row>
    <row r="1875" spans="1:9" ht="12.75">
      <c r="A1875"/>
      <c r="B1875"/>
      <c r="C1875" s="120"/>
      <c r="D1875" s="40"/>
      <c r="E1875"/>
      <c r="F1875"/>
      <c r="G1875"/>
      <c r="H1875"/>
      <c r="I1875"/>
    </row>
    <row r="1876" spans="1:9" ht="12.75">
      <c r="A1876"/>
      <c r="B1876"/>
      <c r="C1876" s="120"/>
      <c r="D1876" s="40"/>
      <c r="E1876"/>
      <c r="F1876"/>
      <c r="G1876"/>
      <c r="H1876"/>
      <c r="I1876"/>
    </row>
    <row r="1877" spans="1:9" ht="12.75">
      <c r="A1877"/>
      <c r="B1877"/>
      <c r="C1877" s="120"/>
      <c r="D1877" s="40"/>
      <c r="E1877"/>
      <c r="F1877"/>
      <c r="G1877"/>
      <c r="H1877"/>
      <c r="I1877"/>
    </row>
    <row r="1878" spans="1:9" ht="12.75">
      <c r="A1878"/>
      <c r="B1878"/>
      <c r="C1878" s="120"/>
      <c r="D1878" s="40"/>
      <c r="E1878"/>
      <c r="F1878"/>
      <c r="G1878"/>
      <c r="H1878"/>
      <c r="I1878"/>
    </row>
    <row r="1879" spans="1:9" ht="12.75">
      <c r="A1879"/>
      <c r="B1879"/>
      <c r="C1879" s="120"/>
      <c r="D1879" s="40"/>
      <c r="E1879"/>
      <c r="F1879"/>
      <c r="G1879"/>
      <c r="H1879"/>
      <c r="I1879"/>
    </row>
    <row r="1880" spans="1:9" ht="12.75">
      <c r="A1880"/>
      <c r="B1880"/>
      <c r="C1880" s="120"/>
      <c r="D1880" s="40"/>
      <c r="E1880"/>
      <c r="F1880"/>
      <c r="G1880"/>
      <c r="H1880"/>
      <c r="I1880"/>
    </row>
    <row r="1881" spans="1:9" ht="12.75">
      <c r="A1881"/>
      <c r="B1881"/>
      <c r="C1881" s="120"/>
      <c r="D1881" s="40"/>
      <c r="E1881"/>
      <c r="F1881"/>
      <c r="G1881"/>
      <c r="H1881"/>
      <c r="I1881"/>
    </row>
    <row r="1882" spans="1:9" ht="12.75">
      <c r="A1882"/>
      <c r="B1882"/>
      <c r="C1882" s="120"/>
      <c r="D1882" s="40"/>
      <c r="E1882"/>
      <c r="F1882"/>
      <c r="G1882"/>
      <c r="H1882"/>
      <c r="I1882"/>
    </row>
    <row r="1883" spans="1:9" ht="12.75">
      <c r="A1883"/>
      <c r="B1883"/>
      <c r="C1883" s="120"/>
      <c r="D1883" s="40"/>
      <c r="E1883"/>
      <c r="F1883"/>
      <c r="G1883"/>
      <c r="H1883"/>
      <c r="I1883"/>
    </row>
    <row r="1884" spans="1:9" ht="12.75">
      <c r="A1884"/>
      <c r="B1884"/>
      <c r="C1884" s="120"/>
      <c r="D1884" s="40"/>
      <c r="E1884"/>
      <c r="F1884"/>
      <c r="G1884"/>
      <c r="H1884"/>
      <c r="I1884"/>
    </row>
    <row r="1885" spans="1:9" ht="12.75">
      <c r="A1885"/>
      <c r="B1885"/>
      <c r="C1885" s="120"/>
      <c r="D1885" s="40"/>
      <c r="E1885"/>
      <c r="F1885"/>
      <c r="G1885"/>
      <c r="H1885"/>
      <c r="I1885"/>
    </row>
    <row r="1886" spans="1:9" ht="12.75">
      <c r="A1886"/>
      <c r="B1886"/>
      <c r="C1886" s="120"/>
      <c r="D1886" s="40"/>
      <c r="E1886"/>
      <c r="F1886"/>
      <c r="G1886"/>
      <c r="H1886"/>
      <c r="I1886"/>
    </row>
    <row r="1887" spans="1:9" ht="12.75">
      <c r="A1887"/>
      <c r="B1887"/>
      <c r="C1887" s="120"/>
      <c r="D1887" s="40"/>
      <c r="E1887"/>
      <c r="F1887"/>
      <c r="G1887"/>
      <c r="H1887"/>
      <c r="I1887"/>
    </row>
    <row r="1888" spans="1:9" ht="12.75">
      <c r="A1888"/>
      <c r="B1888"/>
      <c r="C1888" s="120"/>
      <c r="D1888" s="40"/>
      <c r="E1888"/>
      <c r="F1888"/>
      <c r="G1888"/>
      <c r="H1888"/>
      <c r="I1888"/>
    </row>
    <row r="1889" spans="1:9" ht="12.75">
      <c r="A1889"/>
      <c r="B1889"/>
      <c r="C1889" s="120"/>
      <c r="D1889" s="40"/>
      <c r="E1889"/>
      <c r="F1889"/>
      <c r="G1889"/>
      <c r="H1889"/>
      <c r="I1889"/>
    </row>
    <row r="1890" spans="1:9" ht="12.75">
      <c r="A1890"/>
      <c r="B1890"/>
      <c r="C1890" s="120"/>
      <c r="D1890" s="40"/>
      <c r="E1890"/>
      <c r="F1890"/>
      <c r="G1890"/>
      <c r="H1890"/>
      <c r="I1890"/>
    </row>
    <row r="1891" spans="1:9" ht="12.75">
      <c r="A1891"/>
      <c r="B1891"/>
      <c r="C1891" s="120"/>
      <c r="D1891" s="40"/>
      <c r="E1891"/>
      <c r="F1891"/>
      <c r="G1891"/>
      <c r="H1891"/>
      <c r="I1891"/>
    </row>
    <row r="1892" spans="1:9" ht="12.75">
      <c r="A1892"/>
      <c r="B1892"/>
      <c r="C1892" s="120"/>
      <c r="D1892" s="40"/>
      <c r="E1892"/>
      <c r="F1892"/>
      <c r="G1892"/>
      <c r="H1892"/>
      <c r="I1892"/>
    </row>
    <row r="1893" spans="1:9" ht="12.75">
      <c r="A1893"/>
      <c r="B1893"/>
      <c r="C1893" s="120"/>
      <c r="D1893" s="40"/>
      <c r="E1893"/>
      <c r="F1893"/>
      <c r="G1893"/>
      <c r="H1893"/>
      <c r="I1893"/>
    </row>
    <row r="1894" spans="1:9" ht="12.75">
      <c r="A1894"/>
      <c r="B1894"/>
      <c r="C1894" s="120"/>
      <c r="D1894" s="40"/>
      <c r="E1894"/>
      <c r="F1894"/>
      <c r="G1894"/>
      <c r="H1894"/>
      <c r="I1894"/>
    </row>
    <row r="1895" spans="1:9" ht="12.75">
      <c r="A1895"/>
      <c r="B1895"/>
      <c r="C1895" s="120"/>
      <c r="D1895" s="40"/>
      <c r="E1895"/>
      <c r="F1895"/>
      <c r="G1895"/>
      <c r="H1895"/>
      <c r="I1895"/>
    </row>
    <row r="1896" spans="1:9" ht="12.75">
      <c r="A1896"/>
      <c r="B1896"/>
      <c r="C1896" s="120"/>
      <c r="D1896" s="40"/>
      <c r="E1896"/>
      <c r="F1896"/>
      <c r="G1896"/>
      <c r="H1896"/>
      <c r="I1896"/>
    </row>
    <row r="1897" spans="1:9" ht="12.75">
      <c r="A1897"/>
      <c r="B1897"/>
      <c r="C1897" s="120"/>
      <c r="D1897" s="40"/>
      <c r="E1897"/>
      <c r="F1897"/>
      <c r="G1897"/>
      <c r="H1897"/>
      <c r="I1897"/>
    </row>
    <row r="1898" spans="1:9" ht="12.75">
      <c r="A1898"/>
      <c r="B1898"/>
      <c r="C1898" s="120"/>
      <c r="D1898" s="40"/>
      <c r="E1898"/>
      <c r="F1898"/>
      <c r="G1898"/>
      <c r="H1898"/>
      <c r="I1898"/>
    </row>
    <row r="1899" spans="1:9" ht="12.75">
      <c r="A1899"/>
      <c r="B1899"/>
      <c r="C1899" s="120"/>
      <c r="D1899" s="40"/>
      <c r="E1899"/>
      <c r="F1899"/>
      <c r="G1899"/>
      <c r="H1899"/>
      <c r="I1899"/>
    </row>
    <row r="1900" spans="1:9" ht="12.75">
      <c r="A1900"/>
      <c r="B1900"/>
      <c r="C1900" s="120"/>
      <c r="D1900" s="40"/>
      <c r="E1900"/>
      <c r="F1900"/>
      <c r="G1900"/>
      <c r="H1900"/>
      <c r="I1900"/>
    </row>
    <row r="1901" spans="1:9" ht="12.75">
      <c r="A1901"/>
      <c r="B1901"/>
      <c r="C1901" s="120"/>
      <c r="D1901" s="40"/>
      <c r="E1901"/>
      <c r="F1901"/>
      <c r="G1901"/>
      <c r="H1901"/>
      <c r="I1901"/>
    </row>
    <row r="1902" spans="1:9" ht="12.75">
      <c r="A1902"/>
      <c r="B1902"/>
      <c r="C1902" s="120"/>
      <c r="D1902" s="40"/>
      <c r="E1902"/>
      <c r="F1902"/>
      <c r="G1902"/>
      <c r="H1902"/>
      <c r="I1902"/>
    </row>
    <row r="1903" spans="1:9" ht="12.75">
      <c r="A1903"/>
      <c r="B1903"/>
      <c r="C1903" s="120"/>
      <c r="D1903" s="40"/>
      <c r="E1903"/>
      <c r="F1903"/>
      <c r="G1903"/>
      <c r="H1903"/>
      <c r="I1903"/>
    </row>
    <row r="1904" spans="1:9" ht="12.75">
      <c r="A1904"/>
      <c r="B1904"/>
      <c r="C1904" s="120"/>
      <c r="D1904" s="40"/>
      <c r="E1904"/>
      <c r="F1904"/>
      <c r="G1904"/>
      <c r="H1904"/>
      <c r="I1904"/>
    </row>
    <row r="1905" spans="1:9" ht="12.75">
      <c r="A1905"/>
      <c r="B1905"/>
      <c r="C1905" s="120"/>
      <c r="D1905" s="40"/>
      <c r="E1905"/>
      <c r="F1905"/>
      <c r="G1905"/>
      <c r="H1905"/>
      <c r="I1905"/>
    </row>
    <row r="1906" spans="1:9" ht="12.75">
      <c r="A1906"/>
      <c r="B1906"/>
      <c r="C1906" s="120"/>
      <c r="D1906" s="40"/>
      <c r="E1906"/>
      <c r="F1906"/>
      <c r="G1906"/>
      <c r="H1906"/>
      <c r="I1906"/>
    </row>
    <row r="1907" spans="1:9" ht="12.75">
      <c r="A1907"/>
      <c r="B1907"/>
      <c r="C1907" s="120"/>
      <c r="D1907" s="40"/>
      <c r="E1907"/>
      <c r="F1907"/>
      <c r="G1907"/>
      <c r="H1907"/>
      <c r="I1907"/>
    </row>
    <row r="1908" spans="1:9" ht="12.75">
      <c r="A1908"/>
      <c r="B1908"/>
      <c r="C1908" s="120"/>
      <c r="D1908" s="40"/>
      <c r="E1908"/>
      <c r="F1908"/>
      <c r="G1908"/>
      <c r="H1908"/>
      <c r="I1908"/>
    </row>
    <row r="1909" spans="1:9" ht="12.75">
      <c r="A1909"/>
      <c r="B1909"/>
      <c r="C1909" s="120"/>
      <c r="D1909" s="40"/>
      <c r="E1909"/>
      <c r="F1909"/>
      <c r="G1909"/>
      <c r="H1909"/>
      <c r="I1909"/>
    </row>
    <row r="1910" spans="1:9" ht="12.75">
      <c r="A1910"/>
      <c r="B1910"/>
      <c r="C1910" s="120"/>
      <c r="D1910" s="40"/>
      <c r="E1910"/>
      <c r="F1910"/>
      <c r="G1910"/>
      <c r="H1910"/>
      <c r="I1910"/>
    </row>
    <row r="1911" spans="1:9" ht="12.75">
      <c r="A1911"/>
      <c r="B1911"/>
      <c r="C1911" s="120"/>
      <c r="D1911" s="40"/>
      <c r="E1911"/>
      <c r="F1911"/>
      <c r="G1911"/>
      <c r="H1911"/>
      <c r="I1911"/>
    </row>
    <row r="1912" spans="1:9" ht="12.75">
      <c r="A1912"/>
      <c r="B1912"/>
      <c r="C1912" s="120"/>
      <c r="D1912" s="40"/>
      <c r="E1912"/>
      <c r="F1912"/>
      <c r="G1912"/>
      <c r="H1912"/>
      <c r="I1912"/>
    </row>
    <row r="1913" spans="1:9" ht="12.75">
      <c r="A1913"/>
      <c r="B1913"/>
      <c r="C1913" s="120"/>
      <c r="D1913" s="40"/>
      <c r="E1913"/>
      <c r="F1913"/>
      <c r="G1913"/>
      <c r="H1913"/>
      <c r="I1913"/>
    </row>
    <row r="1914" spans="1:9" ht="12.75">
      <c r="A1914"/>
      <c r="B1914"/>
      <c r="C1914" s="120"/>
      <c r="D1914" s="40"/>
      <c r="E1914"/>
      <c r="F1914"/>
      <c r="G1914"/>
      <c r="H1914"/>
      <c r="I1914"/>
    </row>
    <row r="1915" spans="1:9" ht="12.75">
      <c r="A1915"/>
      <c r="B1915"/>
      <c r="C1915" s="120"/>
      <c r="D1915" s="40"/>
      <c r="E1915"/>
      <c r="F1915"/>
      <c r="G1915"/>
      <c r="H1915"/>
      <c r="I1915"/>
    </row>
    <row r="1916" spans="1:9" ht="12.75">
      <c r="A1916"/>
      <c r="B1916"/>
      <c r="C1916" s="120"/>
      <c r="D1916" s="40"/>
      <c r="E1916"/>
      <c r="F1916"/>
      <c r="G1916"/>
      <c r="H1916"/>
      <c r="I1916"/>
    </row>
    <row r="1917" spans="1:9" ht="12.75">
      <c r="A1917"/>
      <c r="B1917"/>
      <c r="C1917" s="120"/>
      <c r="D1917" s="40"/>
      <c r="E1917"/>
      <c r="F1917"/>
      <c r="G1917"/>
      <c r="H1917"/>
      <c r="I1917"/>
    </row>
    <row r="1918" spans="1:9" ht="12.75">
      <c r="A1918"/>
      <c r="B1918"/>
      <c r="C1918" s="120"/>
      <c r="D1918" s="40"/>
      <c r="E1918"/>
      <c r="F1918"/>
      <c r="G1918"/>
      <c r="H1918"/>
      <c r="I1918"/>
    </row>
    <row r="1919" spans="1:9" ht="12.75">
      <c r="A1919"/>
      <c r="B1919"/>
      <c r="C1919" s="120"/>
      <c r="D1919" s="40"/>
      <c r="E1919"/>
      <c r="F1919"/>
      <c r="G1919"/>
      <c r="H1919"/>
      <c r="I1919"/>
    </row>
    <row r="1920" spans="1:9" ht="12.75">
      <c r="A1920"/>
      <c r="B1920"/>
      <c r="C1920" s="120"/>
      <c r="D1920" s="40"/>
      <c r="E1920"/>
      <c r="F1920"/>
      <c r="G1920"/>
      <c r="H1920"/>
      <c r="I1920"/>
    </row>
    <row r="1921" spans="1:9" ht="12.75">
      <c r="A1921"/>
      <c r="B1921"/>
      <c r="C1921" s="120"/>
      <c r="D1921" s="40"/>
      <c r="E1921"/>
      <c r="F1921"/>
      <c r="G1921"/>
      <c r="H1921"/>
      <c r="I1921"/>
    </row>
    <row r="1922" spans="1:9" ht="12.75">
      <c r="A1922"/>
      <c r="B1922"/>
      <c r="C1922" s="120"/>
      <c r="D1922" s="40"/>
      <c r="E1922"/>
      <c r="F1922"/>
      <c r="G1922"/>
      <c r="H1922"/>
      <c r="I1922"/>
    </row>
    <row r="1923" spans="1:9" ht="12.75">
      <c r="A1923"/>
      <c r="B1923"/>
      <c r="C1923" s="120"/>
      <c r="D1923" s="40"/>
      <c r="E1923"/>
      <c r="F1923"/>
      <c r="G1923"/>
      <c r="H1923"/>
      <c r="I1923"/>
    </row>
    <row r="1924" spans="1:9" ht="12.75">
      <c r="A1924"/>
      <c r="B1924"/>
      <c r="C1924" s="120"/>
      <c r="D1924" s="40"/>
      <c r="E1924"/>
      <c r="F1924"/>
      <c r="G1924"/>
      <c r="H1924"/>
      <c r="I1924"/>
    </row>
    <row r="1925" spans="1:9" ht="12.75">
      <c r="A1925"/>
      <c r="B1925"/>
      <c r="C1925" s="120"/>
      <c r="D1925" s="40"/>
      <c r="E1925"/>
      <c r="F1925"/>
      <c r="G1925"/>
      <c r="H1925"/>
      <c r="I1925"/>
    </row>
    <row r="1926" spans="1:9" ht="12.75">
      <c r="A1926"/>
      <c r="B1926"/>
      <c r="C1926" s="120"/>
      <c r="D1926" s="40"/>
      <c r="E1926"/>
      <c r="F1926"/>
      <c r="G1926"/>
      <c r="H1926"/>
      <c r="I1926"/>
    </row>
    <row r="1927" spans="1:9" ht="12.75">
      <c r="A1927"/>
      <c r="B1927"/>
      <c r="C1927" s="120"/>
      <c r="D1927" s="40"/>
      <c r="E1927"/>
      <c r="F1927"/>
      <c r="G1927"/>
      <c r="H1927"/>
      <c r="I1927"/>
    </row>
    <row r="1928" spans="1:9" ht="12.75">
      <c r="A1928"/>
      <c r="B1928"/>
      <c r="C1928" s="120"/>
      <c r="D1928" s="40"/>
      <c r="E1928"/>
      <c r="F1928"/>
      <c r="G1928"/>
      <c r="H1928"/>
      <c r="I1928"/>
    </row>
    <row r="1929" spans="1:9" ht="12.75">
      <c r="A1929"/>
      <c r="B1929"/>
      <c r="C1929" s="120"/>
      <c r="D1929" s="40"/>
      <c r="E1929"/>
      <c r="F1929"/>
      <c r="G1929"/>
      <c r="H1929"/>
      <c r="I1929"/>
    </row>
    <row r="1930" spans="1:9" ht="12.75">
      <c r="A1930"/>
      <c r="B1930"/>
      <c r="C1930" s="120"/>
      <c r="D1930" s="40"/>
      <c r="E1930"/>
      <c r="F1930"/>
      <c r="G1930"/>
      <c r="H1930"/>
      <c r="I1930"/>
    </row>
    <row r="1931" spans="1:9" ht="12.75">
      <c r="A1931"/>
      <c r="B1931"/>
      <c r="C1931" s="120"/>
      <c r="D1931" s="40"/>
      <c r="E1931"/>
      <c r="F1931"/>
      <c r="G1931"/>
      <c r="H1931"/>
      <c r="I1931"/>
    </row>
    <row r="1932" spans="1:9" ht="12.75">
      <c r="A1932"/>
      <c r="B1932"/>
      <c r="C1932" s="120"/>
      <c r="D1932" s="40"/>
      <c r="E1932"/>
      <c r="F1932"/>
      <c r="G1932"/>
      <c r="H1932"/>
      <c r="I1932"/>
    </row>
    <row r="1933" spans="1:9" ht="12.75">
      <c r="A1933"/>
      <c r="B1933"/>
      <c r="C1933" s="120"/>
      <c r="D1933" s="40"/>
      <c r="E1933"/>
      <c r="F1933"/>
      <c r="G1933"/>
      <c r="H1933"/>
      <c r="I1933"/>
    </row>
    <row r="1934" spans="1:9" ht="12.75">
      <c r="A1934"/>
      <c r="B1934"/>
      <c r="C1934" s="120"/>
      <c r="D1934" s="40"/>
      <c r="E1934"/>
      <c r="F1934"/>
      <c r="G1934"/>
      <c r="H1934"/>
      <c r="I1934"/>
    </row>
    <row r="1935" spans="1:9" ht="12.75">
      <c r="A1935"/>
      <c r="B1935"/>
      <c r="C1935" s="120"/>
      <c r="D1935" s="40"/>
      <c r="E1935"/>
      <c r="F1935"/>
      <c r="G1935"/>
      <c r="H1935"/>
      <c r="I1935"/>
    </row>
    <row r="1936" spans="1:9" ht="12.75">
      <c r="A1936"/>
      <c r="B1936"/>
      <c r="C1936" s="120"/>
      <c r="D1936" s="40"/>
      <c r="E1936"/>
      <c r="F1936"/>
      <c r="G1936"/>
      <c r="H1936"/>
      <c r="I1936"/>
    </row>
    <row r="1937" spans="1:9" ht="12.75">
      <c r="A1937"/>
      <c r="B1937"/>
      <c r="C1937" s="120"/>
      <c r="D1937" s="40"/>
      <c r="E1937"/>
      <c r="F1937"/>
      <c r="G1937"/>
      <c r="H1937"/>
      <c r="I1937"/>
    </row>
    <row r="1938" spans="1:9" ht="12.75">
      <c r="A1938"/>
      <c r="B1938"/>
      <c r="C1938" s="120"/>
      <c r="D1938" s="40"/>
      <c r="E1938"/>
      <c r="F1938"/>
      <c r="G1938"/>
      <c r="H1938"/>
      <c r="I1938"/>
    </row>
    <row r="1939" spans="1:9" ht="12.75">
      <c r="A1939"/>
      <c r="B1939"/>
      <c r="C1939" s="120"/>
      <c r="D1939" s="40"/>
      <c r="E1939"/>
      <c r="F1939"/>
      <c r="G1939"/>
      <c r="H1939"/>
      <c r="I1939"/>
    </row>
    <row r="1940" spans="1:9" ht="12.75">
      <c r="A1940"/>
      <c r="B1940"/>
      <c r="C1940" s="120"/>
      <c r="D1940" s="40"/>
      <c r="E1940"/>
      <c r="F1940"/>
      <c r="G1940"/>
      <c r="H1940"/>
      <c r="I1940"/>
    </row>
    <row r="1941" spans="1:9" ht="12.75">
      <c r="A1941"/>
      <c r="B1941"/>
      <c r="C1941" s="120"/>
      <c r="D1941" s="40"/>
      <c r="E1941"/>
      <c r="F1941"/>
      <c r="G1941"/>
      <c r="H1941"/>
      <c r="I1941"/>
    </row>
    <row r="1942" spans="1:9" ht="12.75">
      <c r="A1942"/>
      <c r="B1942"/>
      <c r="C1942" s="120"/>
      <c r="D1942" s="40"/>
      <c r="E1942"/>
      <c r="F1942"/>
      <c r="G1942"/>
      <c r="H1942"/>
      <c r="I1942"/>
    </row>
    <row r="1943" spans="1:9" ht="12.75">
      <c r="A1943"/>
      <c r="B1943"/>
      <c r="C1943" s="120"/>
      <c r="D1943" s="40"/>
      <c r="E1943"/>
      <c r="F1943"/>
      <c r="G1943"/>
      <c r="H1943"/>
      <c r="I1943"/>
    </row>
    <row r="1944" spans="1:9" ht="12.75">
      <c r="A1944"/>
      <c r="B1944"/>
      <c r="C1944" s="120"/>
      <c r="D1944" s="40"/>
      <c r="E1944"/>
      <c r="F1944"/>
      <c r="G1944"/>
      <c r="H1944"/>
      <c r="I1944"/>
    </row>
    <row r="1945" spans="1:9" ht="12.75">
      <c r="A1945"/>
      <c r="B1945"/>
      <c r="C1945" s="120"/>
      <c r="D1945" s="40"/>
      <c r="E1945"/>
      <c r="F1945"/>
      <c r="G1945"/>
      <c r="H1945"/>
      <c r="I1945"/>
    </row>
    <row r="1946" spans="1:9" ht="12.75">
      <c r="A1946"/>
      <c r="B1946"/>
      <c r="C1946" s="120"/>
      <c r="D1946" s="40"/>
      <c r="E1946"/>
      <c r="F1946"/>
      <c r="G1946"/>
      <c r="H1946"/>
      <c r="I1946"/>
    </row>
    <row r="1947" spans="1:9" ht="12.75">
      <c r="A1947"/>
      <c r="B1947"/>
      <c r="C1947" s="120"/>
      <c r="D1947" s="40"/>
      <c r="E1947"/>
      <c r="F1947"/>
      <c r="G1947"/>
      <c r="H1947"/>
      <c r="I1947"/>
    </row>
    <row r="1948" spans="1:9" ht="12.75">
      <c r="A1948"/>
      <c r="B1948"/>
      <c r="C1948" s="120"/>
      <c r="D1948" s="40"/>
      <c r="E1948"/>
      <c r="F1948"/>
      <c r="G1948"/>
      <c r="H1948"/>
      <c r="I1948"/>
    </row>
    <row r="1949" spans="1:9" ht="12.75">
      <c r="A1949"/>
      <c r="B1949"/>
      <c r="C1949" s="120"/>
      <c r="D1949" s="40"/>
      <c r="E1949"/>
      <c r="F1949"/>
      <c r="G1949"/>
      <c r="H1949"/>
      <c r="I1949"/>
    </row>
    <row r="1950" spans="1:9" ht="12.75">
      <c r="A1950"/>
      <c r="B1950"/>
      <c r="C1950" s="120"/>
      <c r="D1950" s="40"/>
      <c r="E1950"/>
      <c r="F1950"/>
      <c r="G1950"/>
      <c r="H1950"/>
      <c r="I1950"/>
    </row>
    <row r="1951" spans="1:9" ht="12.75">
      <c r="A1951"/>
      <c r="B1951"/>
      <c r="C1951" s="120"/>
      <c r="D1951" s="40"/>
      <c r="E1951"/>
      <c r="F1951"/>
      <c r="G1951"/>
      <c r="H1951"/>
      <c r="I1951"/>
    </row>
    <row r="1952" spans="1:9" ht="12.75">
      <c r="A1952"/>
      <c r="B1952"/>
      <c r="C1952" s="120"/>
      <c r="D1952" s="40"/>
      <c r="E1952"/>
      <c r="F1952"/>
      <c r="G1952"/>
      <c r="H1952"/>
      <c r="I1952"/>
    </row>
    <row r="1953" spans="1:9" ht="12.75">
      <c r="A1953"/>
      <c r="B1953"/>
      <c r="C1953" s="120"/>
      <c r="D1953" s="40"/>
      <c r="E1953"/>
      <c r="F1953"/>
      <c r="G1953"/>
      <c r="H1953"/>
      <c r="I1953"/>
    </row>
    <row r="1954" spans="1:9" ht="12.75">
      <c r="A1954"/>
      <c r="B1954"/>
      <c r="C1954" s="120"/>
      <c r="D1954" s="40"/>
      <c r="E1954"/>
      <c r="F1954"/>
      <c r="G1954"/>
      <c r="H1954"/>
      <c r="I1954"/>
    </row>
    <row r="1955" spans="1:9" ht="12.75">
      <c r="A1955"/>
      <c r="B1955"/>
      <c r="C1955" s="120"/>
      <c r="D1955" s="40"/>
      <c r="E1955"/>
      <c r="F1955"/>
      <c r="G1955"/>
      <c r="H1955"/>
      <c r="I1955"/>
    </row>
    <row r="1956" spans="1:9" ht="12.75">
      <c r="A1956"/>
      <c r="B1956"/>
      <c r="C1956" s="120"/>
      <c r="D1956" s="40"/>
      <c r="E1956"/>
      <c r="F1956"/>
      <c r="G1956"/>
      <c r="H1956"/>
      <c r="I1956"/>
    </row>
    <row r="1957" spans="1:9" ht="12.75">
      <c r="A1957"/>
      <c r="B1957"/>
      <c r="C1957" s="120"/>
      <c r="D1957" s="40"/>
      <c r="E1957"/>
      <c r="F1957"/>
      <c r="G1957"/>
      <c r="H1957"/>
      <c r="I1957"/>
    </row>
    <row r="1958" spans="1:9" ht="12.75">
      <c r="A1958"/>
      <c r="B1958"/>
      <c r="C1958" s="120"/>
      <c r="D1958" s="40"/>
      <c r="E1958"/>
      <c r="F1958"/>
      <c r="G1958"/>
      <c r="H1958"/>
      <c r="I1958"/>
    </row>
    <row r="1959" spans="1:9" ht="12.75">
      <c r="A1959"/>
      <c r="B1959"/>
      <c r="C1959" s="120"/>
      <c r="D1959" s="40"/>
      <c r="E1959"/>
      <c r="F1959"/>
      <c r="G1959"/>
      <c r="H1959"/>
      <c r="I1959"/>
    </row>
    <row r="1960" spans="1:9" ht="12.75">
      <c r="A1960"/>
      <c r="B1960"/>
      <c r="C1960" s="120"/>
      <c r="D1960" s="40"/>
      <c r="E1960"/>
      <c r="F1960"/>
      <c r="G1960"/>
      <c r="H1960"/>
      <c r="I1960"/>
    </row>
    <row r="1961" spans="1:9" ht="12.75">
      <c r="A1961"/>
      <c r="B1961"/>
      <c r="C1961" s="120"/>
      <c r="D1961" s="40"/>
      <c r="E1961"/>
      <c r="F1961"/>
      <c r="G1961"/>
      <c r="H1961"/>
      <c r="I1961"/>
    </row>
    <row r="1962" spans="1:9" ht="12.75">
      <c r="A1962"/>
      <c r="B1962"/>
      <c r="C1962" s="120"/>
      <c r="D1962" s="40"/>
      <c r="E1962"/>
      <c r="F1962"/>
      <c r="G1962"/>
      <c r="H1962"/>
      <c r="I1962"/>
    </row>
    <row r="1963" spans="1:9" ht="12.75">
      <c r="A1963"/>
      <c r="B1963"/>
      <c r="C1963" s="120"/>
      <c r="D1963" s="40"/>
      <c r="E1963"/>
      <c r="F1963"/>
      <c r="G1963"/>
      <c r="H1963"/>
      <c r="I1963"/>
    </row>
    <row r="1964" spans="1:9" ht="12.75">
      <c r="A1964"/>
      <c r="B1964"/>
      <c r="C1964" s="120"/>
      <c r="D1964" s="40"/>
      <c r="E1964"/>
      <c r="F1964"/>
      <c r="G1964"/>
      <c r="H1964"/>
      <c r="I1964"/>
    </row>
    <row r="1965" spans="1:9" ht="12.75">
      <c r="A1965"/>
      <c r="B1965"/>
      <c r="C1965" s="120"/>
      <c r="D1965" s="40"/>
      <c r="E1965"/>
      <c r="F1965"/>
      <c r="G1965"/>
      <c r="H1965"/>
      <c r="I1965"/>
    </row>
    <row r="1966" spans="1:9" ht="12.75">
      <c r="A1966"/>
      <c r="B1966"/>
      <c r="C1966" s="120"/>
      <c r="D1966" s="40"/>
      <c r="E1966"/>
      <c r="F1966"/>
      <c r="G1966"/>
      <c r="H1966"/>
      <c r="I1966"/>
    </row>
    <row r="1967" spans="1:9" ht="12.75">
      <c r="A1967"/>
      <c r="B1967"/>
      <c r="C1967" s="120"/>
      <c r="D1967" s="40"/>
      <c r="E1967"/>
      <c r="F1967"/>
      <c r="G1967"/>
      <c r="H1967"/>
      <c r="I1967"/>
    </row>
    <row r="1968" spans="1:9" ht="12.75">
      <c r="A1968"/>
      <c r="B1968"/>
      <c r="C1968" s="120"/>
      <c r="D1968" s="40"/>
      <c r="E1968"/>
      <c r="F1968"/>
      <c r="G1968"/>
      <c r="H1968"/>
      <c r="I1968"/>
    </row>
    <row r="1969" spans="1:9" ht="12.75">
      <c r="A1969"/>
      <c r="B1969"/>
      <c r="C1969" s="120"/>
      <c r="D1969" s="40"/>
      <c r="E1969"/>
      <c r="F1969"/>
      <c r="G1969"/>
      <c r="H1969"/>
      <c r="I1969"/>
    </row>
    <row r="1970" spans="1:9" ht="12.75">
      <c r="A1970"/>
      <c r="B1970"/>
      <c r="C1970" s="120"/>
      <c r="D1970" s="40"/>
      <c r="E1970"/>
      <c r="F1970"/>
      <c r="G1970"/>
      <c r="H1970"/>
      <c r="I1970"/>
    </row>
    <row r="1971" spans="1:9" ht="12.75">
      <c r="A1971"/>
      <c r="B1971"/>
      <c r="C1971" s="120"/>
      <c r="D1971" s="40"/>
      <c r="E1971"/>
      <c r="F1971"/>
      <c r="G1971"/>
      <c r="H1971"/>
      <c r="I1971"/>
    </row>
    <row r="1972" spans="1:9" ht="12.75">
      <c r="A1972"/>
      <c r="B1972"/>
      <c r="C1972" s="120"/>
      <c r="D1972" s="40"/>
      <c r="E1972"/>
      <c r="F1972"/>
      <c r="G1972"/>
      <c r="H1972"/>
      <c r="I1972"/>
    </row>
    <row r="1973" spans="1:9" ht="12.75">
      <c r="A1973"/>
      <c r="B1973"/>
      <c r="C1973" s="120"/>
      <c r="D1973" s="40"/>
      <c r="E1973"/>
      <c r="F1973"/>
      <c r="G1973"/>
      <c r="H1973"/>
      <c r="I1973"/>
    </row>
    <row r="1974" spans="1:9" ht="12.75">
      <c r="A1974"/>
      <c r="B1974"/>
      <c r="C1974" s="120"/>
      <c r="D1974" s="40"/>
      <c r="E1974"/>
      <c r="F1974"/>
      <c r="G1974"/>
      <c r="H1974"/>
      <c r="I1974"/>
    </row>
    <row r="1975" spans="1:9" ht="12.75">
      <c r="A1975"/>
      <c r="B1975"/>
      <c r="C1975" s="120"/>
      <c r="D1975" s="40"/>
      <c r="E1975"/>
      <c r="F1975"/>
      <c r="G1975"/>
      <c r="H1975"/>
      <c r="I1975"/>
    </row>
    <row r="1976" spans="1:9" ht="12.75">
      <c r="A1976"/>
      <c r="B1976"/>
      <c r="C1976" s="120"/>
      <c r="D1976" s="40"/>
      <c r="E1976"/>
      <c r="F1976"/>
      <c r="G1976"/>
      <c r="H1976"/>
      <c r="I1976"/>
    </row>
    <row r="1977" spans="1:9" ht="12.75">
      <c r="A1977"/>
      <c r="B1977"/>
      <c r="C1977" s="120"/>
      <c r="D1977" s="40"/>
      <c r="E1977"/>
      <c r="F1977"/>
      <c r="G1977"/>
      <c r="H1977"/>
      <c r="I1977"/>
    </row>
    <row r="1978" spans="1:9" ht="12.75">
      <c r="A1978"/>
      <c r="B1978"/>
      <c r="C1978" s="120"/>
      <c r="D1978" s="40"/>
      <c r="E1978"/>
      <c r="F1978"/>
      <c r="G1978"/>
      <c r="H1978"/>
      <c r="I1978"/>
    </row>
    <row r="1979" spans="1:9" ht="12.75">
      <c r="A1979"/>
      <c r="B1979"/>
      <c r="C1979" s="120"/>
      <c r="D1979" s="40"/>
      <c r="E1979"/>
      <c r="F1979"/>
      <c r="G1979"/>
      <c r="H1979"/>
      <c r="I1979"/>
    </row>
    <row r="1980" spans="1:9" ht="12.75">
      <c r="A1980"/>
      <c r="B1980"/>
      <c r="C1980" s="120"/>
      <c r="D1980" s="40"/>
      <c r="E1980"/>
      <c r="F1980"/>
      <c r="G1980"/>
      <c r="H1980"/>
      <c r="I1980"/>
    </row>
    <row r="1981" spans="1:9" ht="12.75">
      <c r="A1981"/>
      <c r="B1981"/>
      <c r="C1981" s="120"/>
      <c r="D1981" s="40"/>
      <c r="E1981"/>
      <c r="F1981"/>
      <c r="G1981"/>
      <c r="H1981"/>
      <c r="I1981"/>
    </row>
    <row r="1982" spans="1:9" ht="12.75">
      <c r="A1982"/>
      <c r="B1982"/>
      <c r="C1982" s="120"/>
      <c r="D1982" s="40"/>
      <c r="E1982"/>
      <c r="F1982"/>
      <c r="G1982"/>
      <c r="H1982"/>
      <c r="I1982"/>
    </row>
    <row r="1983" spans="1:9" ht="12.75">
      <c r="A1983"/>
      <c r="B1983"/>
      <c r="C1983" s="120"/>
      <c r="D1983" s="40"/>
      <c r="E1983"/>
      <c r="F1983"/>
      <c r="G1983"/>
      <c r="H1983"/>
      <c r="I1983"/>
    </row>
    <row r="1984" spans="1:9" ht="12.75">
      <c r="A1984"/>
      <c r="B1984"/>
      <c r="C1984" s="120"/>
      <c r="D1984" s="40"/>
      <c r="E1984"/>
      <c r="F1984"/>
      <c r="G1984"/>
      <c r="H1984"/>
      <c r="I1984"/>
    </row>
    <row r="1985" spans="1:9" ht="12.75">
      <c r="A1985"/>
      <c r="B1985"/>
      <c r="C1985" s="120"/>
      <c r="D1985" s="40"/>
      <c r="E1985"/>
      <c r="F1985"/>
      <c r="G1985"/>
      <c r="H1985"/>
      <c r="I1985"/>
    </row>
    <row r="1986" spans="1:9" ht="12.75">
      <c r="A1986"/>
      <c r="B1986"/>
      <c r="C1986" s="120"/>
      <c r="D1986" s="40"/>
      <c r="E1986"/>
      <c r="F1986"/>
      <c r="G1986"/>
      <c r="H1986"/>
      <c r="I1986"/>
    </row>
    <row r="1987" spans="1:9" ht="12.75">
      <c r="A1987"/>
      <c r="B1987"/>
      <c r="C1987" s="120"/>
      <c r="D1987" s="40"/>
      <c r="E1987"/>
      <c r="F1987"/>
      <c r="G1987"/>
      <c r="H1987"/>
      <c r="I1987"/>
    </row>
    <row r="1988" spans="1:9" ht="12.75">
      <c r="A1988"/>
      <c r="B1988"/>
      <c r="C1988" s="120"/>
      <c r="D1988" s="40"/>
      <c r="E1988"/>
      <c r="F1988"/>
      <c r="G1988"/>
      <c r="H1988"/>
      <c r="I1988"/>
    </row>
    <row r="1989" spans="1:9" ht="12.75">
      <c r="A1989"/>
      <c r="B1989"/>
      <c r="C1989" s="120"/>
      <c r="D1989" s="40"/>
      <c r="E1989"/>
      <c r="F1989"/>
      <c r="G1989"/>
      <c r="H1989"/>
      <c r="I1989"/>
    </row>
    <row r="1990" spans="1:9" ht="12.75">
      <c r="A1990"/>
      <c r="B1990"/>
      <c r="C1990" s="120"/>
      <c r="D1990" s="40"/>
      <c r="E1990"/>
      <c r="F1990"/>
      <c r="G1990"/>
      <c r="H1990"/>
      <c r="I1990"/>
    </row>
    <row r="1991" spans="1:9" ht="12.75">
      <c r="A1991"/>
      <c r="B1991"/>
      <c r="C1991" s="120"/>
      <c r="D1991" s="40"/>
      <c r="E1991"/>
      <c r="F1991"/>
      <c r="G1991"/>
      <c r="H1991"/>
      <c r="I1991"/>
    </row>
    <row r="1992" spans="1:9" ht="12.75">
      <c r="A1992"/>
      <c r="B1992"/>
      <c r="C1992" s="120"/>
      <c r="D1992" s="40"/>
      <c r="E1992"/>
      <c r="F1992"/>
      <c r="G1992"/>
      <c r="H1992"/>
      <c r="I1992"/>
    </row>
    <row r="1993" spans="1:9" ht="12.75">
      <c r="A1993"/>
      <c r="B1993"/>
      <c r="C1993" s="120"/>
      <c r="D1993" s="40"/>
      <c r="E1993"/>
      <c r="F1993"/>
      <c r="G1993"/>
      <c r="H1993"/>
      <c r="I1993"/>
    </row>
    <row r="1994" spans="1:9" ht="12.75">
      <c r="A1994"/>
      <c r="B1994"/>
      <c r="C1994" s="120"/>
      <c r="D1994" s="40"/>
      <c r="E1994"/>
      <c r="F1994"/>
      <c r="G1994"/>
      <c r="H1994"/>
      <c r="I1994"/>
    </row>
    <row r="1995" spans="1:9" ht="12.75">
      <c r="A1995"/>
      <c r="B1995"/>
      <c r="C1995" s="120"/>
      <c r="D1995" s="40"/>
      <c r="E1995"/>
      <c r="F1995"/>
      <c r="G1995"/>
      <c r="H1995"/>
      <c r="I1995"/>
    </row>
    <row r="1996" spans="1:9" ht="12.75">
      <c r="A1996"/>
      <c r="B1996"/>
      <c r="C1996" s="120"/>
      <c r="D1996" s="40"/>
      <c r="E1996"/>
      <c r="F1996"/>
      <c r="G1996"/>
      <c r="H1996"/>
      <c r="I1996"/>
    </row>
    <row r="1997" spans="1:9" ht="12.75">
      <c r="A1997"/>
      <c r="B1997"/>
      <c r="C1997" s="120"/>
      <c r="D1997" s="40"/>
      <c r="E1997"/>
      <c r="F1997"/>
      <c r="G1997"/>
      <c r="H1997"/>
      <c r="I1997"/>
    </row>
    <row r="1998" spans="1:9" ht="12.75">
      <c r="A1998"/>
      <c r="B1998"/>
      <c r="C1998" s="120"/>
      <c r="D1998" s="40"/>
      <c r="E1998"/>
      <c r="F1998"/>
      <c r="G1998"/>
      <c r="H1998"/>
      <c r="I1998"/>
    </row>
    <row r="1999" spans="1:9" ht="12.75">
      <c r="A1999"/>
      <c r="B1999"/>
      <c r="C1999" s="120"/>
      <c r="D1999" s="40"/>
      <c r="E1999"/>
      <c r="F1999"/>
      <c r="G1999"/>
      <c r="H1999"/>
      <c r="I1999"/>
    </row>
    <row r="2000" spans="1:9" ht="12.75">
      <c r="A2000"/>
      <c r="B2000"/>
      <c r="C2000" s="120"/>
      <c r="D2000" s="40"/>
      <c r="E2000"/>
      <c r="F2000"/>
      <c r="G2000"/>
      <c r="H2000"/>
      <c r="I2000"/>
    </row>
    <row r="2001" spans="1:9" ht="12.75">
      <c r="A2001"/>
      <c r="B2001"/>
      <c r="C2001" s="120"/>
      <c r="D2001" s="40"/>
      <c r="E2001"/>
      <c r="F2001"/>
      <c r="G2001"/>
      <c r="H2001"/>
      <c r="I2001"/>
    </row>
    <row r="2002" spans="1:9" ht="12.75">
      <c r="A2002"/>
      <c r="B2002"/>
      <c r="C2002" s="120"/>
      <c r="D2002" s="40"/>
      <c r="E2002"/>
      <c r="F2002"/>
      <c r="G2002"/>
      <c r="H2002"/>
      <c r="I2002"/>
    </row>
    <row r="2003" spans="1:9" ht="12.75">
      <c r="A2003"/>
      <c r="B2003"/>
      <c r="C2003" s="120"/>
      <c r="D2003" s="40"/>
      <c r="E2003"/>
      <c r="F2003"/>
      <c r="G2003"/>
      <c r="H2003"/>
      <c r="I2003"/>
    </row>
    <row r="2004" spans="1:9" ht="12.75">
      <c r="A2004"/>
      <c r="B2004"/>
      <c r="C2004" s="120"/>
      <c r="D2004" s="40"/>
      <c r="E2004"/>
      <c r="F2004"/>
      <c r="G2004"/>
      <c r="H2004"/>
      <c r="I2004"/>
    </row>
    <row r="2005" spans="1:9" ht="12.75">
      <c r="A2005"/>
      <c r="B2005"/>
      <c r="C2005" s="120"/>
      <c r="D2005" s="40"/>
      <c r="E2005"/>
      <c r="F2005"/>
      <c r="G2005"/>
      <c r="H2005"/>
      <c r="I2005"/>
    </row>
    <row r="2006" spans="1:9" ht="12.75">
      <c r="A2006"/>
      <c r="B2006"/>
      <c r="C2006" s="120"/>
      <c r="D2006" s="40"/>
      <c r="E2006"/>
      <c r="F2006"/>
      <c r="G2006"/>
      <c r="H2006"/>
      <c r="I2006"/>
    </row>
    <row r="2007" spans="1:9" ht="12.75">
      <c r="A2007"/>
      <c r="B2007"/>
      <c r="C2007" s="120"/>
      <c r="D2007" s="40"/>
      <c r="E2007"/>
      <c r="F2007"/>
      <c r="G2007"/>
      <c r="H2007"/>
      <c r="I2007"/>
    </row>
    <row r="2008" spans="1:9" ht="12.75">
      <c r="A2008"/>
      <c r="B2008"/>
      <c r="C2008" s="120"/>
      <c r="D2008" s="40"/>
      <c r="E2008"/>
      <c r="F2008"/>
      <c r="G2008"/>
      <c r="H2008"/>
      <c r="I2008"/>
    </row>
    <row r="2009" spans="1:9" ht="12.75">
      <c r="A2009"/>
      <c r="B2009"/>
      <c r="C2009" s="120"/>
      <c r="D2009" s="40"/>
      <c r="E2009"/>
      <c r="F2009"/>
      <c r="G2009"/>
      <c r="H2009"/>
      <c r="I2009"/>
    </row>
    <row r="2010" spans="1:9" ht="12.75">
      <c r="A2010"/>
      <c r="B2010"/>
      <c r="C2010" s="120"/>
      <c r="D2010" s="40"/>
      <c r="E2010"/>
      <c r="F2010"/>
      <c r="G2010"/>
      <c r="H2010"/>
      <c r="I2010"/>
    </row>
    <row r="2011" spans="1:9" ht="12.75">
      <c r="A2011"/>
      <c r="B2011"/>
      <c r="C2011" s="120"/>
      <c r="D2011" s="40"/>
      <c r="E2011"/>
      <c r="F2011"/>
      <c r="G2011"/>
      <c r="H2011"/>
      <c r="I2011"/>
    </row>
    <row r="2012" spans="1:9" ht="12.75">
      <c r="A2012"/>
      <c r="B2012"/>
      <c r="C2012" s="120"/>
      <c r="D2012" s="40"/>
      <c r="E2012"/>
      <c r="F2012"/>
      <c r="G2012"/>
      <c r="H2012"/>
      <c r="I2012"/>
    </row>
    <row r="2013" spans="1:9" ht="12.75">
      <c r="A2013"/>
      <c r="B2013"/>
      <c r="C2013" s="120"/>
      <c r="D2013" s="40"/>
      <c r="E2013"/>
      <c r="F2013"/>
      <c r="G2013"/>
      <c r="H2013"/>
      <c r="I2013"/>
    </row>
    <row r="2014" spans="1:9" ht="12.75">
      <c r="A2014"/>
      <c r="B2014"/>
      <c r="C2014" s="120"/>
      <c r="D2014" s="40"/>
      <c r="E2014"/>
      <c r="F2014"/>
      <c r="G2014"/>
      <c r="H2014"/>
      <c r="I2014"/>
    </row>
    <row r="2015" spans="1:9" ht="12.75">
      <c r="A2015"/>
      <c r="B2015"/>
      <c r="C2015" s="120"/>
      <c r="D2015" s="40"/>
      <c r="E2015"/>
      <c r="F2015"/>
      <c r="G2015"/>
      <c r="H2015"/>
      <c r="I2015"/>
    </row>
    <row r="2016" spans="1:9" ht="12.75">
      <c r="A2016"/>
      <c r="B2016"/>
      <c r="C2016" s="120"/>
      <c r="D2016" s="40"/>
      <c r="E2016"/>
      <c r="F2016"/>
      <c r="G2016"/>
      <c r="H2016"/>
      <c r="I2016"/>
    </row>
    <row r="2017" spans="1:9" ht="12.75">
      <c r="A2017"/>
      <c r="B2017"/>
      <c r="C2017" s="120"/>
      <c r="D2017" s="40"/>
      <c r="E2017"/>
      <c r="F2017"/>
      <c r="G2017"/>
      <c r="H2017"/>
      <c r="I2017"/>
    </row>
    <row r="2018" spans="1:9" ht="12.75">
      <c r="A2018"/>
      <c r="B2018"/>
      <c r="C2018" s="120"/>
      <c r="D2018" s="40"/>
      <c r="E2018"/>
      <c r="F2018"/>
      <c r="G2018"/>
      <c r="H2018"/>
      <c r="I2018"/>
    </row>
    <row r="2019" spans="1:9" ht="12.75">
      <c r="A2019"/>
      <c r="B2019"/>
      <c r="C2019" s="120"/>
      <c r="D2019" s="40"/>
      <c r="E2019"/>
      <c r="F2019"/>
      <c r="G2019"/>
      <c r="H2019"/>
      <c r="I2019"/>
    </row>
    <row r="2020" spans="1:9" ht="12.75">
      <c r="A2020"/>
      <c r="B2020"/>
      <c r="C2020" s="120"/>
      <c r="D2020" s="40"/>
      <c r="E2020"/>
      <c r="F2020"/>
      <c r="G2020"/>
      <c r="H2020"/>
      <c r="I2020"/>
    </row>
    <row r="2021" spans="1:9" ht="12.75">
      <c r="A2021"/>
      <c r="B2021"/>
      <c r="C2021" s="120"/>
      <c r="D2021" s="40"/>
      <c r="E2021"/>
      <c r="F2021"/>
      <c r="G2021"/>
      <c r="H2021"/>
      <c r="I2021"/>
    </row>
    <row r="2022" spans="1:9" ht="12.75">
      <c r="A2022"/>
      <c r="B2022"/>
      <c r="C2022" s="120"/>
      <c r="D2022" s="40"/>
      <c r="E2022"/>
      <c r="F2022"/>
      <c r="G2022"/>
      <c r="H2022"/>
      <c r="I2022"/>
    </row>
    <row r="2023" spans="1:9" ht="12.75">
      <c r="A2023"/>
      <c r="B2023"/>
      <c r="C2023" s="120"/>
      <c r="D2023" s="40"/>
      <c r="E2023"/>
      <c r="F2023"/>
      <c r="G2023"/>
      <c r="H2023"/>
      <c r="I2023"/>
    </row>
    <row r="2024" spans="1:9" ht="12.75">
      <c r="A2024"/>
      <c r="B2024"/>
      <c r="C2024" s="120"/>
      <c r="D2024" s="40"/>
      <c r="E2024"/>
      <c r="F2024"/>
      <c r="G2024"/>
      <c r="H2024"/>
      <c r="I2024"/>
    </row>
    <row r="2025" spans="1:9" ht="12.75">
      <c r="A2025"/>
      <c r="B2025"/>
      <c r="C2025" s="120"/>
      <c r="D2025" s="40"/>
      <c r="E2025"/>
      <c r="F2025"/>
      <c r="G2025"/>
      <c r="H2025"/>
      <c r="I2025"/>
    </row>
    <row r="2026" spans="1:9" ht="12.75">
      <c r="A2026"/>
      <c r="B2026"/>
      <c r="C2026" s="120"/>
      <c r="D2026" s="40"/>
      <c r="E2026"/>
      <c r="F2026"/>
      <c r="G2026"/>
      <c r="H2026"/>
      <c r="I2026"/>
    </row>
    <row r="2027" spans="1:9" ht="12.75">
      <c r="A2027"/>
      <c r="B2027"/>
      <c r="C2027" s="120"/>
      <c r="D2027" s="40"/>
      <c r="E2027"/>
      <c r="F2027"/>
      <c r="G2027"/>
      <c r="H2027"/>
      <c r="I2027"/>
    </row>
    <row r="2028" spans="1:9" ht="12.75">
      <c r="A2028"/>
      <c r="B2028"/>
      <c r="C2028" s="120"/>
      <c r="D2028" s="40"/>
      <c r="E2028"/>
      <c r="F2028"/>
      <c r="G2028"/>
      <c r="H2028"/>
      <c r="I2028"/>
    </row>
    <row r="2029" spans="1:9" ht="12.75">
      <c r="A2029"/>
      <c r="B2029"/>
      <c r="C2029" s="120"/>
      <c r="D2029" s="40"/>
      <c r="E2029"/>
      <c r="F2029"/>
      <c r="G2029"/>
      <c r="H2029"/>
      <c r="I2029"/>
    </row>
    <row r="2030" spans="1:9" ht="12.75">
      <c r="A2030"/>
      <c r="B2030"/>
      <c r="C2030" s="120"/>
      <c r="D2030" s="40"/>
      <c r="E2030"/>
      <c r="F2030"/>
      <c r="G2030"/>
      <c r="H2030"/>
      <c r="I2030"/>
    </row>
    <row r="2031" spans="1:9" ht="12.75">
      <c r="A2031"/>
      <c r="B2031"/>
      <c r="C2031" s="120"/>
      <c r="D2031" s="40"/>
      <c r="E2031"/>
      <c r="F2031"/>
      <c r="G2031"/>
      <c r="H2031"/>
      <c r="I2031"/>
    </row>
    <row r="2032" spans="1:9" ht="12.75">
      <c r="A2032"/>
      <c r="B2032"/>
      <c r="C2032" s="120"/>
      <c r="D2032" s="40"/>
      <c r="E2032"/>
      <c r="F2032"/>
      <c r="G2032"/>
      <c r="H2032"/>
      <c r="I2032"/>
    </row>
    <row r="2033" spans="1:9" ht="12.75">
      <c r="A2033"/>
      <c r="B2033"/>
      <c r="C2033" s="120"/>
      <c r="D2033" s="40"/>
      <c r="E2033"/>
      <c r="F2033"/>
      <c r="G2033"/>
      <c r="H2033"/>
      <c r="I2033"/>
    </row>
    <row r="2034" spans="1:9" ht="12.75">
      <c r="A2034"/>
      <c r="B2034"/>
      <c r="C2034" s="120"/>
      <c r="D2034" s="40"/>
      <c r="E2034"/>
      <c r="F2034"/>
      <c r="G2034"/>
      <c r="H2034"/>
      <c r="I2034"/>
    </row>
    <row r="2035" spans="1:9" ht="12.75">
      <c r="A2035"/>
      <c r="B2035"/>
      <c r="C2035" s="120"/>
      <c r="D2035" s="40"/>
      <c r="E2035"/>
      <c r="F2035"/>
      <c r="G2035"/>
      <c r="H2035"/>
      <c r="I2035"/>
    </row>
    <row r="2036" spans="1:9" ht="12.75">
      <c r="A2036"/>
      <c r="B2036"/>
      <c r="C2036" s="120"/>
      <c r="D2036" s="40"/>
      <c r="E2036"/>
      <c r="F2036"/>
      <c r="G2036"/>
      <c r="H2036"/>
      <c r="I2036"/>
    </row>
    <row r="2037" spans="1:9" ht="12.75">
      <c r="A2037"/>
      <c r="B2037"/>
      <c r="C2037" s="120"/>
      <c r="D2037" s="40"/>
      <c r="E2037"/>
      <c r="F2037"/>
      <c r="G2037"/>
      <c r="H2037"/>
      <c r="I2037"/>
    </row>
    <row r="2038" spans="1:9" ht="12.75">
      <c r="A2038"/>
      <c r="B2038"/>
      <c r="C2038" s="120"/>
      <c r="D2038" s="40"/>
      <c r="E2038"/>
      <c r="F2038"/>
      <c r="G2038"/>
      <c r="H2038"/>
      <c r="I2038"/>
    </row>
    <row r="2039" spans="1:9" ht="12.75">
      <c r="A2039"/>
      <c r="B2039"/>
      <c r="C2039" s="120"/>
      <c r="D2039" s="40"/>
      <c r="E2039"/>
      <c r="F2039"/>
      <c r="G2039"/>
      <c r="H2039"/>
      <c r="I2039"/>
    </row>
    <row r="2040" spans="1:9" ht="12.75">
      <c r="A2040"/>
      <c r="B2040"/>
      <c r="C2040" s="120"/>
      <c r="D2040" s="40"/>
      <c r="E2040"/>
      <c r="F2040"/>
      <c r="G2040"/>
      <c r="H2040"/>
      <c r="I2040"/>
    </row>
    <row r="2041" spans="1:9" ht="12.75">
      <c r="A2041"/>
      <c r="B2041"/>
      <c r="C2041" s="120"/>
      <c r="D2041" s="40"/>
      <c r="E2041"/>
      <c r="F2041"/>
      <c r="G2041"/>
      <c r="H2041"/>
      <c r="I2041"/>
    </row>
    <row r="2042" spans="1:9" ht="12.75">
      <c r="A2042"/>
      <c r="B2042"/>
      <c r="C2042" s="120"/>
      <c r="D2042" s="40"/>
      <c r="E2042"/>
      <c r="F2042"/>
      <c r="G2042"/>
      <c r="H2042"/>
      <c r="I2042"/>
    </row>
    <row r="2043" spans="1:9" ht="12.75">
      <c r="A2043"/>
      <c r="B2043"/>
      <c r="C2043" s="120"/>
      <c r="D2043" s="40"/>
      <c r="E2043"/>
      <c r="F2043"/>
      <c r="G2043"/>
      <c r="H2043"/>
      <c r="I2043"/>
    </row>
    <row r="2044" spans="1:9" ht="12.75">
      <c r="A2044"/>
      <c r="B2044"/>
      <c r="C2044" s="120"/>
      <c r="D2044" s="40"/>
      <c r="E2044"/>
      <c r="F2044"/>
      <c r="G2044"/>
      <c r="H2044"/>
      <c r="I2044"/>
    </row>
    <row r="2045" spans="1:9" ht="12.75">
      <c r="A2045"/>
      <c r="B2045"/>
      <c r="C2045" s="120"/>
      <c r="D2045" s="40"/>
      <c r="E2045"/>
      <c r="F2045"/>
      <c r="G2045"/>
      <c r="H2045"/>
      <c r="I2045"/>
    </row>
    <row r="2046" spans="1:9" ht="12.75">
      <c r="A2046"/>
      <c r="B2046"/>
      <c r="C2046" s="120"/>
      <c r="D2046" s="40"/>
      <c r="E2046"/>
      <c r="F2046"/>
      <c r="G2046"/>
      <c r="H2046"/>
      <c r="I2046"/>
    </row>
    <row r="2047" spans="1:9" ht="12.75">
      <c r="A2047"/>
      <c r="B2047"/>
      <c r="C2047" s="120"/>
      <c r="D2047" s="40"/>
      <c r="E2047"/>
      <c r="F2047"/>
      <c r="G2047"/>
      <c r="H2047"/>
      <c r="I2047"/>
    </row>
    <row r="2048" spans="1:9" ht="12.75">
      <c r="A2048"/>
      <c r="B2048"/>
      <c r="C2048" s="120"/>
      <c r="D2048" s="40"/>
      <c r="E2048"/>
      <c r="F2048"/>
      <c r="G2048"/>
      <c r="H2048"/>
      <c r="I2048"/>
    </row>
    <row r="2049" spans="1:9" ht="12.75">
      <c r="A2049"/>
      <c r="B2049"/>
      <c r="C2049" s="120"/>
      <c r="D2049" s="40"/>
      <c r="E2049"/>
      <c r="F2049"/>
      <c r="G2049"/>
      <c r="H2049"/>
      <c r="I2049"/>
    </row>
    <row r="2050" spans="1:9" ht="12.75">
      <c r="A2050"/>
      <c r="B2050"/>
      <c r="C2050" s="120"/>
      <c r="D2050" s="40"/>
      <c r="E2050"/>
      <c r="F2050"/>
      <c r="G2050"/>
      <c r="H2050"/>
      <c r="I2050"/>
    </row>
    <row r="2051" spans="1:9" ht="12.75">
      <c r="A2051"/>
      <c r="B2051"/>
      <c r="C2051" s="120"/>
      <c r="D2051" s="40"/>
      <c r="E2051"/>
      <c r="F2051"/>
      <c r="G2051"/>
      <c r="H2051"/>
      <c r="I2051"/>
    </row>
    <row r="2052" spans="1:9" ht="12.75">
      <c r="A2052"/>
      <c r="B2052"/>
      <c r="C2052" s="120"/>
      <c r="D2052" s="40"/>
      <c r="E2052"/>
      <c r="F2052"/>
      <c r="G2052"/>
      <c r="H2052"/>
      <c r="I2052"/>
    </row>
    <row r="2053" spans="1:9" ht="12.75">
      <c r="A2053"/>
      <c r="B2053"/>
      <c r="C2053" s="120"/>
      <c r="D2053" s="40"/>
      <c r="E2053"/>
      <c r="F2053"/>
      <c r="G2053"/>
      <c r="H2053"/>
      <c r="I2053"/>
    </row>
    <row r="2054" spans="1:9" ht="12.75">
      <c r="A2054"/>
      <c r="B2054"/>
      <c r="C2054" s="120"/>
      <c r="D2054" s="40"/>
      <c r="E2054"/>
      <c r="F2054"/>
      <c r="G2054"/>
      <c r="H2054"/>
      <c r="I2054"/>
    </row>
    <row r="2055" spans="1:9" ht="12.75">
      <c r="A2055"/>
      <c r="B2055"/>
      <c r="C2055" s="120"/>
      <c r="D2055" s="40"/>
      <c r="E2055"/>
      <c r="F2055"/>
      <c r="G2055"/>
      <c r="H2055"/>
      <c r="I2055"/>
    </row>
    <row r="2056" spans="1:9" ht="12.75">
      <c r="A2056"/>
      <c r="B2056"/>
      <c r="C2056" s="120"/>
      <c r="D2056" s="40"/>
      <c r="E2056"/>
      <c r="F2056"/>
      <c r="G2056"/>
      <c r="H2056"/>
      <c r="I2056"/>
    </row>
    <row r="2057" spans="1:9" ht="12.75">
      <c r="A2057"/>
      <c r="B2057"/>
      <c r="C2057" s="120"/>
      <c r="D2057" s="40"/>
      <c r="E2057"/>
      <c r="F2057"/>
      <c r="G2057"/>
      <c r="H2057"/>
      <c r="I2057"/>
    </row>
    <row r="2058" spans="1:9" ht="12.75">
      <c r="A2058"/>
      <c r="B2058"/>
      <c r="C2058" s="120"/>
      <c r="D2058" s="40"/>
      <c r="E2058"/>
      <c r="F2058"/>
      <c r="G2058"/>
      <c r="H2058"/>
      <c r="I2058"/>
    </row>
    <row r="2059" spans="1:9" ht="12.75">
      <c r="A2059"/>
      <c r="B2059"/>
      <c r="C2059" s="120"/>
      <c r="D2059" s="40"/>
      <c r="E2059"/>
      <c r="F2059"/>
      <c r="G2059"/>
      <c r="H2059"/>
      <c r="I2059"/>
    </row>
    <row r="2060" spans="1:9" ht="12.75">
      <c r="A2060"/>
      <c r="B2060"/>
      <c r="C2060" s="120"/>
      <c r="D2060" s="40"/>
      <c r="E2060"/>
      <c r="F2060"/>
      <c r="G2060"/>
      <c r="H2060"/>
      <c r="I2060"/>
    </row>
    <row r="2061" spans="1:9" ht="12.75">
      <c r="A2061"/>
      <c r="B2061"/>
      <c r="C2061" s="120"/>
      <c r="D2061" s="40"/>
      <c r="E2061"/>
      <c r="F2061"/>
      <c r="G2061"/>
      <c r="H2061"/>
      <c r="I2061"/>
    </row>
    <row r="2062" spans="1:9" ht="12.75">
      <c r="A2062"/>
      <c r="B2062"/>
      <c r="C2062" s="120"/>
      <c r="D2062" s="40"/>
      <c r="E2062"/>
      <c r="F2062"/>
      <c r="G2062"/>
      <c r="H2062"/>
      <c r="I2062"/>
    </row>
    <row r="2063" spans="1:9" ht="12.75">
      <c r="A2063"/>
      <c r="B2063"/>
      <c r="C2063" s="120"/>
      <c r="D2063" s="40"/>
      <c r="E2063"/>
      <c r="F2063"/>
      <c r="G2063"/>
      <c r="H2063"/>
      <c r="I2063"/>
    </row>
    <row r="2064" spans="1:9" ht="12.75">
      <c r="A2064"/>
      <c r="B2064"/>
      <c r="C2064" s="120"/>
      <c r="D2064" s="40"/>
      <c r="E2064"/>
      <c r="F2064"/>
      <c r="G2064"/>
      <c r="H2064"/>
      <c r="I2064"/>
    </row>
    <row r="2065" spans="1:9" ht="12.75">
      <c r="A2065"/>
      <c r="B2065"/>
      <c r="C2065" s="120"/>
      <c r="D2065" s="40"/>
      <c r="E2065"/>
      <c r="F2065"/>
      <c r="G2065"/>
      <c r="H2065"/>
      <c r="I2065"/>
    </row>
    <row r="2066" spans="1:9" ht="12.75">
      <c r="A2066"/>
      <c r="B2066"/>
      <c r="C2066" s="120"/>
      <c r="D2066" s="40"/>
      <c r="E2066"/>
      <c r="F2066"/>
      <c r="G2066"/>
      <c r="H2066"/>
      <c r="I2066"/>
    </row>
    <row r="2067" spans="1:9" ht="12.75">
      <c r="A2067"/>
      <c r="B2067"/>
      <c r="C2067" s="120"/>
      <c r="D2067" s="40"/>
      <c r="E2067"/>
      <c r="F2067"/>
      <c r="G2067"/>
      <c r="H2067"/>
      <c r="I2067"/>
    </row>
    <row r="2068" spans="1:9" ht="12.75">
      <c r="A2068"/>
      <c r="B2068"/>
      <c r="C2068" s="120"/>
      <c r="D2068" s="40"/>
      <c r="E2068"/>
      <c r="F2068"/>
      <c r="G2068"/>
      <c r="H2068"/>
      <c r="I2068"/>
    </row>
    <row r="2069" spans="1:9" ht="12.75">
      <c r="A2069"/>
      <c r="B2069"/>
      <c r="C2069" s="120"/>
      <c r="D2069" s="40"/>
      <c r="E2069"/>
      <c r="F2069"/>
      <c r="G2069"/>
      <c r="H2069"/>
      <c r="I2069"/>
    </row>
    <row r="2070" spans="1:9" ht="12.75">
      <c r="A2070"/>
      <c r="B2070"/>
      <c r="C2070" s="120"/>
      <c r="D2070" s="40"/>
      <c r="E2070"/>
      <c r="F2070"/>
      <c r="G2070"/>
      <c r="H2070"/>
      <c r="I2070"/>
    </row>
    <row r="2071" spans="1:9" ht="12.75">
      <c r="A2071"/>
      <c r="B2071"/>
      <c r="C2071" s="120"/>
      <c r="D2071" s="40"/>
      <c r="E2071"/>
      <c r="F2071"/>
      <c r="G2071"/>
      <c r="H2071"/>
      <c r="I2071"/>
    </row>
    <row r="2072" spans="1:9" ht="12.75">
      <c r="A2072"/>
      <c r="B2072"/>
      <c r="C2072" s="120"/>
      <c r="D2072" s="40"/>
      <c r="E2072"/>
      <c r="F2072"/>
      <c r="G2072"/>
      <c r="H2072"/>
      <c r="I2072"/>
    </row>
    <row r="2073" spans="1:9" ht="12.75">
      <c r="A2073"/>
      <c r="B2073"/>
      <c r="C2073" s="120"/>
      <c r="D2073" s="40"/>
      <c r="E2073"/>
      <c r="F2073"/>
      <c r="G2073"/>
      <c r="H2073"/>
      <c r="I2073"/>
    </row>
    <row r="2074" spans="1:9" ht="12.75">
      <c r="A2074"/>
      <c r="B2074"/>
      <c r="C2074" s="120"/>
      <c r="D2074" s="40"/>
      <c r="E2074"/>
      <c r="F2074"/>
      <c r="G2074"/>
      <c r="H2074"/>
      <c r="I2074"/>
    </row>
    <row r="2075" spans="1:9" ht="12.75">
      <c r="A2075"/>
      <c r="B2075"/>
      <c r="C2075" s="120"/>
      <c r="D2075" s="40"/>
      <c r="E2075"/>
      <c r="F2075"/>
      <c r="G2075"/>
      <c r="H2075"/>
      <c r="I2075"/>
    </row>
    <row r="2076" spans="1:9" ht="12.75">
      <c r="A2076"/>
      <c r="B2076"/>
      <c r="C2076" s="120"/>
      <c r="D2076" s="40"/>
      <c r="E2076"/>
      <c r="F2076"/>
      <c r="G2076"/>
      <c r="H2076"/>
      <c r="I2076"/>
    </row>
    <row r="2077" spans="1:9" ht="12.75">
      <c r="A2077"/>
      <c r="B2077"/>
      <c r="C2077" s="120"/>
      <c r="D2077" s="40"/>
      <c r="E2077"/>
      <c r="F2077"/>
      <c r="G2077"/>
      <c r="H2077"/>
      <c r="I2077"/>
    </row>
    <row r="2078" spans="1:9" ht="12.75">
      <c r="A2078"/>
      <c r="B2078"/>
      <c r="C2078" s="120"/>
      <c r="D2078" s="40"/>
      <c r="E2078"/>
      <c r="F2078"/>
      <c r="G2078"/>
      <c r="H2078"/>
      <c r="I2078"/>
    </row>
    <row r="2079" spans="1:9" ht="12.75">
      <c r="A2079"/>
      <c r="B2079"/>
      <c r="C2079" s="120"/>
      <c r="D2079" s="40"/>
      <c r="E2079"/>
      <c r="F2079"/>
      <c r="G2079"/>
      <c r="H2079"/>
      <c r="I2079"/>
    </row>
    <row r="2080" spans="1:9" ht="12.75">
      <c r="A2080"/>
      <c r="B2080"/>
      <c r="C2080" s="120"/>
      <c r="D2080" s="40"/>
      <c r="E2080"/>
      <c r="F2080"/>
      <c r="G2080"/>
      <c r="H2080"/>
      <c r="I2080"/>
    </row>
    <row r="2081" spans="1:9" ht="12.75">
      <c r="A2081"/>
      <c r="B2081"/>
      <c r="C2081" s="120"/>
      <c r="D2081" s="40"/>
      <c r="E2081"/>
      <c r="F2081"/>
      <c r="G2081"/>
      <c r="H2081"/>
      <c r="I2081"/>
    </row>
    <row r="2082" spans="1:9" ht="12.75">
      <c r="A2082"/>
      <c r="B2082"/>
      <c r="C2082" s="120"/>
      <c r="D2082" s="40"/>
      <c r="E2082"/>
      <c r="F2082"/>
      <c r="G2082"/>
      <c r="H2082"/>
      <c r="I2082"/>
    </row>
    <row r="2083" spans="1:9" ht="12.75">
      <c r="A2083"/>
      <c r="B2083"/>
      <c r="C2083" s="120"/>
      <c r="D2083" s="40"/>
      <c r="E2083"/>
      <c r="F2083"/>
      <c r="G2083"/>
      <c r="H2083"/>
      <c r="I2083"/>
    </row>
    <row r="2084" spans="1:9" ht="12.75">
      <c r="A2084"/>
      <c r="B2084"/>
      <c r="C2084" s="120"/>
      <c r="D2084" s="40"/>
      <c r="E2084"/>
      <c r="F2084"/>
      <c r="G2084"/>
      <c r="H2084"/>
      <c r="I2084"/>
    </row>
    <row r="2085" spans="1:9" ht="12.75">
      <c r="A2085"/>
      <c r="B2085"/>
      <c r="C2085" s="120"/>
      <c r="D2085" s="40"/>
      <c r="E2085"/>
      <c r="F2085"/>
      <c r="G2085"/>
      <c r="H2085"/>
      <c r="I2085"/>
    </row>
    <row r="2086" spans="1:9" ht="12.75">
      <c r="A2086"/>
      <c r="B2086"/>
      <c r="C2086" s="120"/>
      <c r="D2086" s="40"/>
      <c r="E2086"/>
      <c r="F2086"/>
      <c r="G2086"/>
      <c r="H2086"/>
      <c r="I2086"/>
    </row>
    <row r="2087" spans="1:9" ht="12.75">
      <c r="A2087"/>
      <c r="B2087"/>
      <c r="C2087" s="120"/>
      <c r="D2087" s="40"/>
      <c r="E2087"/>
      <c r="F2087"/>
      <c r="G2087"/>
      <c r="H2087"/>
      <c r="I2087"/>
    </row>
    <row r="2088" spans="1:9" ht="12.75">
      <c r="A2088"/>
      <c r="B2088"/>
      <c r="C2088" s="120"/>
      <c r="D2088" s="40"/>
      <c r="E2088"/>
      <c r="F2088"/>
      <c r="G2088"/>
      <c r="H2088"/>
      <c r="I2088"/>
    </row>
    <row r="2089" spans="1:9" ht="12.75">
      <c r="A2089"/>
      <c r="B2089"/>
      <c r="C2089" s="120"/>
      <c r="D2089" s="40"/>
      <c r="E2089"/>
      <c r="F2089"/>
      <c r="G2089"/>
      <c r="H2089"/>
      <c r="I2089"/>
    </row>
    <row r="2090" spans="1:9" ht="12.75">
      <c r="A2090"/>
      <c r="B2090"/>
      <c r="C2090" s="120"/>
      <c r="D2090" s="40"/>
      <c r="E2090"/>
      <c r="F2090"/>
      <c r="G2090"/>
      <c r="H2090"/>
      <c r="I2090"/>
    </row>
    <row r="2091" spans="1:9" ht="12.75">
      <c r="A2091"/>
      <c r="B2091"/>
      <c r="C2091" s="120"/>
      <c r="D2091" s="40"/>
      <c r="E2091"/>
      <c r="F2091"/>
      <c r="G2091"/>
      <c r="H2091"/>
      <c r="I2091"/>
    </row>
    <row r="2092" spans="1:9" ht="12.75">
      <c r="A2092"/>
      <c r="B2092"/>
      <c r="C2092" s="120"/>
      <c r="D2092" s="40"/>
      <c r="E2092"/>
      <c r="F2092"/>
      <c r="G2092"/>
      <c r="H2092"/>
      <c r="I2092"/>
    </row>
    <row r="2093" spans="1:9" ht="12.75">
      <c r="A2093"/>
      <c r="B2093"/>
      <c r="C2093" s="120"/>
      <c r="D2093" s="40"/>
      <c r="E2093"/>
      <c r="F2093"/>
      <c r="G2093"/>
      <c r="H2093"/>
      <c r="I2093"/>
    </row>
    <row r="2094" spans="1:9" ht="12.75">
      <c r="A2094"/>
      <c r="B2094"/>
      <c r="C2094" s="120"/>
      <c r="D2094" s="40"/>
      <c r="E2094"/>
      <c r="F2094"/>
      <c r="G2094"/>
      <c r="H2094"/>
      <c r="I2094"/>
    </row>
    <row r="2095" spans="1:9" ht="12.75">
      <c r="A2095"/>
      <c r="B2095"/>
      <c r="C2095" s="120"/>
      <c r="D2095" s="40"/>
      <c r="E2095"/>
      <c r="F2095"/>
      <c r="G2095"/>
      <c r="H2095"/>
      <c r="I2095"/>
    </row>
    <row r="2096" spans="1:9" ht="12.75">
      <c r="A2096"/>
      <c r="B2096"/>
      <c r="C2096" s="120"/>
      <c r="D2096" s="40"/>
      <c r="E2096"/>
      <c r="F2096"/>
      <c r="G2096"/>
      <c r="H2096"/>
      <c r="I2096"/>
    </row>
    <row r="2097" spans="1:9" ht="12.75">
      <c r="A2097"/>
      <c r="B2097"/>
      <c r="C2097" s="120"/>
      <c r="D2097" s="40"/>
      <c r="E2097"/>
      <c r="F2097"/>
      <c r="G2097"/>
      <c r="H2097"/>
      <c r="I2097"/>
    </row>
    <row r="2098" spans="1:9" ht="12.75">
      <c r="A2098"/>
      <c r="B2098"/>
      <c r="C2098" s="120"/>
      <c r="D2098" s="40"/>
      <c r="E2098"/>
      <c r="F2098"/>
      <c r="G2098"/>
      <c r="H2098"/>
      <c r="I2098"/>
    </row>
    <row r="2099" spans="1:9" ht="12.75">
      <c r="A2099"/>
      <c r="B2099"/>
      <c r="C2099" s="120"/>
      <c r="D2099" s="40"/>
      <c r="E2099"/>
      <c r="F2099"/>
      <c r="G2099"/>
      <c r="H2099"/>
      <c r="I2099"/>
    </row>
    <row r="2100" spans="1:9" ht="12.75">
      <c r="A2100"/>
      <c r="B2100"/>
      <c r="C2100" s="120"/>
      <c r="D2100" s="40"/>
      <c r="E2100"/>
      <c r="F2100"/>
      <c r="G2100"/>
      <c r="H2100"/>
      <c r="I2100"/>
    </row>
    <row r="2101" spans="1:9" ht="12.75">
      <c r="A2101"/>
      <c r="B2101"/>
      <c r="C2101" s="120"/>
      <c r="D2101" s="40"/>
      <c r="E2101"/>
      <c r="F2101"/>
      <c r="G2101"/>
      <c r="H2101"/>
      <c r="I2101"/>
    </row>
    <row r="2102" spans="1:9" ht="12.75">
      <c r="A2102"/>
      <c r="B2102"/>
      <c r="C2102" s="120"/>
      <c r="D2102" s="40"/>
      <c r="E2102"/>
      <c r="F2102"/>
      <c r="G2102"/>
      <c r="H2102"/>
      <c r="I2102"/>
    </row>
    <row r="2103" spans="1:9" ht="12.75">
      <c r="A2103"/>
      <c r="B2103"/>
      <c r="C2103" s="120"/>
      <c r="D2103" s="40"/>
      <c r="E2103"/>
      <c r="F2103"/>
      <c r="G2103"/>
      <c r="H2103"/>
      <c r="I2103"/>
    </row>
    <row r="2104" spans="1:9" ht="12.75">
      <c r="A2104"/>
      <c r="B2104"/>
      <c r="C2104" s="120"/>
      <c r="D2104" s="40"/>
      <c r="E2104"/>
      <c r="F2104"/>
      <c r="G2104"/>
      <c r="H2104"/>
      <c r="I2104"/>
    </row>
    <row r="2105" spans="1:9" ht="12.75">
      <c r="A2105"/>
      <c r="B2105"/>
      <c r="C2105" s="120"/>
      <c r="D2105" s="40"/>
      <c r="E2105"/>
      <c r="F2105"/>
      <c r="G2105"/>
      <c r="H2105"/>
      <c r="I2105"/>
    </row>
    <row r="2106" spans="1:9" ht="12.75">
      <c r="A2106"/>
      <c r="B2106"/>
      <c r="C2106" s="120"/>
      <c r="D2106" s="40"/>
      <c r="E2106"/>
      <c r="F2106"/>
      <c r="G2106"/>
      <c r="H2106"/>
      <c r="I2106"/>
    </row>
    <row r="2107" spans="1:9" ht="12.75">
      <c r="A2107"/>
      <c r="B2107"/>
      <c r="C2107" s="120"/>
      <c r="D2107" s="40"/>
      <c r="E2107"/>
      <c r="F2107"/>
      <c r="G2107"/>
      <c r="H2107"/>
      <c r="I2107"/>
    </row>
    <row r="2108" spans="1:9" ht="12.75">
      <c r="A2108"/>
      <c r="B2108"/>
      <c r="C2108" s="120"/>
      <c r="D2108" s="40"/>
      <c r="E2108"/>
      <c r="F2108"/>
      <c r="G2108"/>
      <c r="H2108"/>
      <c r="I2108"/>
    </row>
    <row r="2109" spans="1:9" ht="12.75">
      <c r="A2109"/>
      <c r="B2109"/>
      <c r="C2109" s="120"/>
      <c r="D2109" s="40"/>
      <c r="E2109"/>
      <c r="F2109"/>
      <c r="G2109"/>
      <c r="H2109"/>
      <c r="I2109"/>
    </row>
    <row r="2110" spans="1:9" ht="12.75">
      <c r="A2110"/>
      <c r="B2110"/>
      <c r="C2110" s="120"/>
      <c r="D2110" s="40"/>
      <c r="E2110"/>
      <c r="F2110"/>
      <c r="G2110"/>
      <c r="H2110"/>
      <c r="I2110"/>
    </row>
    <row r="2111" spans="1:9" ht="12.75">
      <c r="A2111"/>
      <c r="B2111"/>
      <c r="C2111" s="120"/>
      <c r="D2111" s="40"/>
      <c r="E2111"/>
      <c r="F2111"/>
      <c r="G2111"/>
      <c r="H2111"/>
      <c r="I2111"/>
    </row>
    <row r="2112" spans="1:9" ht="12.75">
      <c r="A2112"/>
      <c r="B2112"/>
      <c r="C2112" s="120"/>
      <c r="D2112" s="40"/>
      <c r="E2112"/>
      <c r="F2112"/>
      <c r="G2112"/>
      <c r="H2112"/>
      <c r="I2112"/>
    </row>
    <row r="2113" spans="1:9" ht="12.75">
      <c r="A2113"/>
      <c r="B2113"/>
      <c r="C2113" s="120"/>
      <c r="D2113" s="40"/>
      <c r="E2113"/>
      <c r="F2113"/>
      <c r="G2113"/>
      <c r="H2113"/>
      <c r="I2113"/>
    </row>
    <row r="2114" spans="1:9" ht="12.75">
      <c r="A2114"/>
      <c r="B2114"/>
      <c r="C2114" s="120"/>
      <c r="D2114" s="40"/>
      <c r="E2114"/>
      <c r="F2114"/>
      <c r="G2114"/>
      <c r="H2114"/>
      <c r="I2114"/>
    </row>
    <row r="2115" spans="1:9" ht="12.75">
      <c r="A2115"/>
      <c r="B2115"/>
      <c r="C2115" s="120"/>
      <c r="D2115" s="40"/>
      <c r="E2115"/>
      <c r="F2115"/>
      <c r="G2115"/>
      <c r="H2115"/>
      <c r="I2115"/>
    </row>
    <row r="2116" spans="1:9" ht="12.75">
      <c r="A2116"/>
      <c r="B2116"/>
      <c r="C2116" s="120"/>
      <c r="D2116" s="40"/>
      <c r="E2116"/>
      <c r="F2116"/>
      <c r="G2116"/>
      <c r="H2116"/>
      <c r="I2116"/>
    </row>
    <row r="2117" spans="1:9" ht="12.75">
      <c r="A2117"/>
      <c r="B2117"/>
      <c r="C2117" s="120"/>
      <c r="D2117" s="40"/>
      <c r="E2117"/>
      <c r="F2117"/>
      <c r="G2117"/>
      <c r="H2117"/>
      <c r="I2117"/>
    </row>
    <row r="2118" spans="1:9" ht="12.75">
      <c r="A2118"/>
      <c r="B2118"/>
      <c r="C2118" s="120"/>
      <c r="D2118" s="40"/>
      <c r="E2118"/>
      <c r="F2118"/>
      <c r="G2118"/>
      <c r="H2118"/>
      <c r="I2118"/>
    </row>
    <row r="2119" spans="1:9" ht="12.75">
      <c r="A2119"/>
      <c r="B2119"/>
      <c r="C2119" s="120"/>
      <c r="D2119" s="40"/>
      <c r="E2119"/>
      <c r="F2119"/>
      <c r="G2119"/>
      <c r="H2119"/>
      <c r="I2119"/>
    </row>
    <row r="2120" spans="1:9" ht="12.75">
      <c r="A2120"/>
      <c r="B2120"/>
      <c r="C2120" s="120"/>
      <c r="D2120" s="40"/>
      <c r="E2120"/>
      <c r="F2120"/>
      <c r="G2120"/>
      <c r="H2120"/>
      <c r="I2120"/>
    </row>
    <row r="2121" spans="1:9" ht="12.75">
      <c r="A2121"/>
      <c r="B2121"/>
      <c r="C2121" s="120"/>
      <c r="D2121" s="40"/>
      <c r="E2121"/>
      <c r="F2121"/>
      <c r="G2121"/>
      <c r="H2121"/>
      <c r="I2121"/>
    </row>
    <row r="2122" spans="1:9" ht="12.75">
      <c r="A2122"/>
      <c r="B2122"/>
      <c r="C2122" s="120"/>
      <c r="D2122" s="40"/>
      <c r="E2122"/>
      <c r="F2122"/>
      <c r="G2122"/>
      <c r="H2122"/>
      <c r="I2122"/>
    </row>
    <row r="2123" spans="1:9" ht="12.75">
      <c r="A2123"/>
      <c r="B2123"/>
      <c r="C2123" s="120"/>
      <c r="D2123" s="40"/>
      <c r="E2123"/>
      <c r="F2123"/>
      <c r="G2123"/>
      <c r="H2123"/>
      <c r="I2123"/>
    </row>
    <row r="2124" spans="1:9" ht="12.75">
      <c r="A2124"/>
      <c r="B2124"/>
      <c r="C2124" s="120"/>
      <c r="D2124" s="40"/>
      <c r="E2124"/>
      <c r="F2124"/>
      <c r="G2124"/>
      <c r="H2124"/>
      <c r="I2124"/>
    </row>
    <row r="2125" spans="1:9" ht="12.75">
      <c r="A2125"/>
      <c r="B2125"/>
      <c r="C2125" s="120"/>
      <c r="D2125" s="40"/>
      <c r="E2125"/>
      <c r="F2125"/>
      <c r="G2125"/>
      <c r="H2125"/>
      <c r="I2125"/>
    </row>
    <row r="2126" spans="1:9" ht="12.75">
      <c r="A2126"/>
      <c r="B2126"/>
      <c r="C2126" s="120"/>
      <c r="D2126" s="40"/>
      <c r="E2126"/>
      <c r="F2126"/>
      <c r="G2126"/>
      <c r="H2126"/>
      <c r="I2126"/>
    </row>
    <row r="2127" spans="1:9" ht="12.75">
      <c r="A2127"/>
      <c r="B2127"/>
      <c r="C2127" s="120"/>
      <c r="D2127" s="40"/>
      <c r="E2127"/>
      <c r="F2127"/>
      <c r="G2127"/>
      <c r="H2127"/>
      <c r="I2127"/>
    </row>
    <row r="2128" spans="1:9" ht="12.75">
      <c r="A2128"/>
      <c r="B2128"/>
      <c r="C2128" s="120"/>
      <c r="D2128" s="40"/>
      <c r="E2128"/>
      <c r="F2128"/>
      <c r="G2128"/>
      <c r="H2128"/>
      <c r="I2128"/>
    </row>
    <row r="2129" spans="1:9" ht="12.75">
      <c r="A2129"/>
      <c r="B2129"/>
      <c r="C2129" s="120"/>
      <c r="D2129" s="40"/>
      <c r="E2129"/>
      <c r="F2129"/>
      <c r="G2129"/>
      <c r="H2129"/>
      <c r="I2129"/>
    </row>
    <row r="2130" spans="1:9" ht="12.75">
      <c r="A2130"/>
      <c r="B2130"/>
      <c r="C2130" s="120"/>
      <c r="D2130" s="40"/>
      <c r="E2130"/>
      <c r="F2130"/>
      <c r="G2130"/>
      <c r="H2130"/>
      <c r="I2130"/>
    </row>
    <row r="2131" spans="1:9" ht="12.75">
      <c r="A2131"/>
      <c r="B2131"/>
      <c r="C2131" s="120"/>
      <c r="D2131" s="40"/>
      <c r="E2131"/>
      <c r="F2131"/>
      <c r="G2131"/>
      <c r="H2131"/>
      <c r="I2131"/>
    </row>
    <row r="2132" spans="1:9" ht="12.75">
      <c r="A2132"/>
      <c r="B2132"/>
      <c r="C2132" s="120"/>
      <c r="D2132" s="40"/>
      <c r="E2132"/>
      <c r="F2132"/>
      <c r="G2132"/>
      <c r="H2132"/>
      <c r="I2132"/>
    </row>
    <row r="2133" spans="1:9" ht="12.75">
      <c r="A2133"/>
      <c r="B2133"/>
      <c r="C2133" s="120"/>
      <c r="D2133" s="40"/>
      <c r="E2133"/>
      <c r="F2133"/>
      <c r="G2133"/>
      <c r="H2133"/>
      <c r="I2133"/>
    </row>
    <row r="2134" spans="1:9" ht="12.75">
      <c r="A2134"/>
      <c r="B2134"/>
      <c r="C2134" s="120"/>
      <c r="D2134" s="40"/>
      <c r="E2134"/>
      <c r="F2134"/>
      <c r="G2134"/>
      <c r="H2134"/>
      <c r="I2134"/>
    </row>
    <row r="2135" spans="1:9" ht="12.75">
      <c r="A2135"/>
      <c r="B2135"/>
      <c r="C2135" s="120"/>
      <c r="D2135" s="40"/>
      <c r="E2135"/>
      <c r="F2135"/>
      <c r="G2135"/>
      <c r="H2135"/>
      <c r="I2135"/>
    </row>
    <row r="2136" spans="1:9" ht="12.75">
      <c r="A2136"/>
      <c r="B2136"/>
      <c r="C2136" s="120"/>
      <c r="D2136" s="40"/>
      <c r="E2136"/>
      <c r="F2136"/>
      <c r="G2136"/>
      <c r="H2136"/>
      <c r="I2136"/>
    </row>
    <row r="2137" spans="1:9" ht="12.75">
      <c r="A2137"/>
      <c r="B2137"/>
      <c r="C2137" s="120"/>
      <c r="D2137" s="40"/>
      <c r="E2137"/>
      <c r="F2137"/>
      <c r="G2137"/>
      <c r="H2137"/>
      <c r="I2137"/>
    </row>
    <row r="2138" spans="1:9" ht="12.75">
      <c r="A2138"/>
      <c r="B2138"/>
      <c r="C2138" s="120"/>
      <c r="D2138" s="40"/>
      <c r="E2138"/>
      <c r="F2138"/>
      <c r="G2138"/>
      <c r="H2138"/>
      <c r="I2138"/>
    </row>
    <row r="2139" spans="1:9" ht="12.75">
      <c r="A2139"/>
      <c r="B2139"/>
      <c r="C2139" s="120"/>
      <c r="D2139" s="40"/>
      <c r="E2139"/>
      <c r="F2139"/>
      <c r="G2139"/>
      <c r="H2139"/>
      <c r="I2139"/>
    </row>
    <row r="2140" spans="1:9" ht="12.75">
      <c r="A2140"/>
      <c r="B2140"/>
      <c r="C2140" s="120"/>
      <c r="D2140" s="40"/>
      <c r="E2140"/>
      <c r="F2140"/>
      <c r="G2140"/>
      <c r="H2140"/>
      <c r="I2140"/>
    </row>
    <row r="2141" spans="1:9" ht="12.75">
      <c r="A2141"/>
      <c r="B2141"/>
      <c r="C2141" s="120"/>
      <c r="D2141" s="40"/>
      <c r="E2141"/>
      <c r="F2141"/>
      <c r="G2141"/>
      <c r="H2141"/>
      <c r="I2141"/>
    </row>
    <row r="2142" spans="1:9" ht="12.75">
      <c r="A2142"/>
      <c r="B2142"/>
      <c r="C2142" s="120"/>
      <c r="D2142" s="40"/>
      <c r="E2142"/>
      <c r="F2142"/>
      <c r="G2142"/>
      <c r="H2142"/>
      <c r="I2142"/>
    </row>
    <row r="2143" spans="1:9" ht="12.75">
      <c r="A2143"/>
      <c r="B2143"/>
      <c r="C2143" s="120"/>
      <c r="D2143" s="40"/>
      <c r="E2143"/>
      <c r="F2143"/>
      <c r="G2143"/>
      <c r="H2143"/>
      <c r="I2143"/>
    </row>
    <row r="2144" spans="1:9" ht="12.75">
      <c r="A2144"/>
      <c r="B2144"/>
      <c r="C2144" s="120"/>
      <c r="D2144" s="40"/>
      <c r="E2144"/>
      <c r="F2144"/>
      <c r="G2144"/>
      <c r="H2144"/>
      <c r="I2144"/>
    </row>
    <row r="2145" spans="1:9" ht="12.75">
      <c r="A2145"/>
      <c r="B2145"/>
      <c r="C2145" s="120"/>
      <c r="D2145" s="40"/>
      <c r="E2145"/>
      <c r="F2145"/>
      <c r="G2145"/>
      <c r="H2145"/>
      <c r="I2145"/>
    </row>
    <row r="2146" spans="1:9" ht="12.75">
      <c r="A2146"/>
      <c r="B2146"/>
      <c r="C2146" s="120"/>
      <c r="D2146" s="40"/>
      <c r="E2146"/>
      <c r="F2146"/>
      <c r="G2146"/>
      <c r="H2146"/>
      <c r="I2146"/>
    </row>
    <row r="2147" spans="1:9" ht="12.75">
      <c r="A2147"/>
      <c r="B2147"/>
      <c r="C2147" s="120"/>
      <c r="D2147" s="40"/>
      <c r="E2147"/>
      <c r="F2147"/>
      <c r="G2147"/>
      <c r="H2147"/>
      <c r="I2147"/>
    </row>
    <row r="2148" spans="1:9" ht="12.75">
      <c r="A2148"/>
      <c r="B2148"/>
      <c r="C2148" s="120"/>
      <c r="D2148" s="40"/>
      <c r="E2148"/>
      <c r="F2148"/>
      <c r="G2148"/>
      <c r="H2148"/>
      <c r="I2148"/>
    </row>
    <row r="2149" spans="1:9" ht="12.75">
      <c r="A2149"/>
      <c r="B2149"/>
      <c r="C2149" s="120"/>
      <c r="D2149" s="40"/>
      <c r="E2149"/>
      <c r="F2149"/>
      <c r="G2149"/>
      <c r="H2149"/>
      <c r="I2149"/>
    </row>
    <row r="2150" spans="1:9" ht="12.75">
      <c r="A2150"/>
      <c r="B2150"/>
      <c r="C2150" s="120"/>
      <c r="D2150" s="40"/>
      <c r="E2150"/>
      <c r="F2150"/>
      <c r="G2150"/>
      <c r="H2150"/>
      <c r="I2150"/>
    </row>
    <row r="2151" spans="1:9" ht="12.75">
      <c r="A2151"/>
      <c r="B2151"/>
      <c r="C2151" s="120"/>
      <c r="D2151" s="40"/>
      <c r="E2151"/>
      <c r="F2151"/>
      <c r="G2151"/>
      <c r="H2151"/>
      <c r="I2151"/>
    </row>
    <row r="2152" spans="1:9" ht="12.75">
      <c r="A2152"/>
      <c r="B2152"/>
      <c r="C2152" s="120"/>
      <c r="D2152" s="40"/>
      <c r="E2152"/>
      <c r="F2152"/>
      <c r="G2152"/>
      <c r="H2152"/>
      <c r="I2152"/>
    </row>
    <row r="2153" spans="1:9" ht="12.75">
      <c r="A2153"/>
      <c r="B2153"/>
      <c r="C2153" s="120"/>
      <c r="D2153" s="40"/>
      <c r="E2153"/>
      <c r="F2153"/>
      <c r="G2153"/>
      <c r="H2153"/>
      <c r="I2153"/>
    </row>
    <row r="2154" spans="1:9" ht="12.75">
      <c r="A2154"/>
      <c r="B2154"/>
      <c r="C2154" s="120"/>
      <c r="D2154" s="40"/>
      <c r="E2154"/>
      <c r="F2154"/>
      <c r="G2154"/>
      <c r="H2154"/>
      <c r="I2154"/>
    </row>
    <row r="2155" spans="1:9" ht="12.75">
      <c r="A2155"/>
      <c r="B2155"/>
      <c r="C2155" s="120"/>
      <c r="D2155" s="40"/>
      <c r="E2155"/>
      <c r="F2155"/>
      <c r="G2155"/>
      <c r="H2155"/>
      <c r="I2155"/>
    </row>
    <row r="2156" spans="1:9" ht="12.75">
      <c r="A2156"/>
      <c r="B2156"/>
      <c r="C2156" s="120"/>
      <c r="D2156" s="40"/>
      <c r="E2156"/>
      <c r="F2156"/>
      <c r="G2156"/>
      <c r="H2156"/>
      <c r="I2156"/>
    </row>
    <row r="2157" spans="1:9" ht="12.75">
      <c r="A2157"/>
      <c r="B2157"/>
      <c r="C2157" s="120"/>
      <c r="D2157" s="40"/>
      <c r="E2157"/>
      <c r="F2157"/>
      <c r="G2157"/>
      <c r="H2157"/>
      <c r="I2157"/>
    </row>
    <row r="2158" spans="1:9" ht="12.75">
      <c r="A2158"/>
      <c r="B2158"/>
      <c r="C2158" s="120"/>
      <c r="D2158" s="40"/>
      <c r="E2158"/>
      <c r="F2158"/>
      <c r="G2158"/>
      <c r="H2158"/>
      <c r="I2158"/>
    </row>
    <row r="2159" spans="1:9" ht="12.75">
      <c r="A2159"/>
      <c r="B2159"/>
      <c r="C2159" s="120"/>
      <c r="D2159" s="40"/>
      <c r="E2159"/>
      <c r="F2159"/>
      <c r="G2159"/>
      <c r="H2159"/>
      <c r="I2159"/>
    </row>
    <row r="2160" spans="1:9" ht="12.75">
      <c r="A2160"/>
      <c r="B2160"/>
      <c r="C2160" s="120"/>
      <c r="D2160" s="40"/>
      <c r="E2160"/>
      <c r="F2160"/>
      <c r="G2160"/>
      <c r="H2160"/>
      <c r="I2160"/>
    </row>
    <row r="2161" spans="1:9" ht="12.75">
      <c r="A2161"/>
      <c r="B2161"/>
      <c r="C2161" s="120"/>
      <c r="D2161" s="40"/>
      <c r="E2161"/>
      <c r="F2161"/>
      <c r="G2161"/>
      <c r="H2161"/>
      <c r="I2161"/>
    </row>
    <row r="2162" spans="1:9" ht="12.75">
      <c r="A2162"/>
      <c r="B2162"/>
      <c r="C2162" s="120"/>
      <c r="D2162" s="40"/>
      <c r="E2162"/>
      <c r="F2162"/>
      <c r="G2162"/>
      <c r="H2162"/>
      <c r="I2162"/>
    </row>
    <row r="2163" spans="1:9" ht="12.75">
      <c r="A2163"/>
      <c r="B2163"/>
      <c r="C2163" s="120"/>
      <c r="D2163" s="40"/>
      <c r="E2163"/>
      <c r="F2163"/>
      <c r="G2163"/>
      <c r="H2163"/>
      <c r="I2163"/>
    </row>
    <row r="2164" spans="1:9" ht="12.75">
      <c r="A2164"/>
      <c r="B2164"/>
      <c r="C2164" s="120"/>
      <c r="D2164" s="40"/>
      <c r="E2164"/>
      <c r="F2164"/>
      <c r="G2164"/>
      <c r="H2164"/>
      <c r="I2164"/>
    </row>
    <row r="2165" spans="1:9" ht="12.75">
      <c r="A2165"/>
      <c r="B2165"/>
      <c r="C2165" s="120"/>
      <c r="D2165" s="40"/>
      <c r="E2165"/>
      <c r="F2165"/>
      <c r="G2165"/>
      <c r="H2165"/>
      <c r="I2165"/>
    </row>
    <row r="2166" spans="1:9" ht="12.75">
      <c r="A2166"/>
      <c r="B2166"/>
      <c r="C2166" s="120"/>
      <c r="D2166" s="40"/>
      <c r="E2166"/>
      <c r="F2166"/>
      <c r="G2166"/>
      <c r="H2166"/>
      <c r="I2166"/>
    </row>
    <row r="2167" spans="1:9" ht="12.75">
      <c r="A2167"/>
      <c r="B2167"/>
      <c r="C2167" s="120"/>
      <c r="D2167" s="40"/>
      <c r="E2167"/>
      <c r="F2167"/>
      <c r="G2167"/>
      <c r="H2167"/>
      <c r="I2167"/>
    </row>
    <row r="2168" spans="1:9" ht="12.75">
      <c r="A2168"/>
      <c r="B2168"/>
      <c r="C2168" s="120"/>
      <c r="D2168" s="40"/>
      <c r="E2168"/>
      <c r="F2168"/>
      <c r="G2168"/>
      <c r="H2168"/>
      <c r="I2168"/>
    </row>
    <row r="2169" spans="1:9" ht="12.75">
      <c r="A2169"/>
      <c r="B2169"/>
      <c r="C2169" s="120"/>
      <c r="D2169" s="40"/>
      <c r="E2169"/>
      <c r="F2169"/>
      <c r="G2169"/>
      <c r="H2169"/>
      <c r="I2169"/>
    </row>
    <row r="2170" spans="1:9" ht="12.75">
      <c r="A2170"/>
      <c r="B2170"/>
      <c r="C2170" s="120"/>
      <c r="D2170" s="40"/>
      <c r="E2170"/>
      <c r="F2170"/>
      <c r="G2170"/>
      <c r="H2170"/>
      <c r="I2170"/>
    </row>
    <row r="2171" spans="1:9" ht="12.75">
      <c r="A2171"/>
      <c r="B2171"/>
      <c r="C2171" s="120"/>
      <c r="D2171" s="40"/>
      <c r="E2171"/>
      <c r="F2171"/>
      <c r="G2171"/>
      <c r="H2171"/>
      <c r="I2171"/>
    </row>
    <row r="2172" spans="1:9" ht="12.75">
      <c r="A2172"/>
      <c r="B2172"/>
      <c r="C2172" s="120"/>
      <c r="D2172" s="40"/>
      <c r="E2172"/>
      <c r="F2172"/>
      <c r="G2172"/>
      <c r="H2172"/>
      <c r="I2172"/>
    </row>
    <row r="2173" spans="1:9" ht="12.75">
      <c r="A2173"/>
      <c r="B2173"/>
      <c r="C2173" s="120"/>
      <c r="D2173" s="40"/>
      <c r="E2173"/>
      <c r="F2173"/>
      <c r="G2173"/>
      <c r="H2173"/>
      <c r="I2173"/>
    </row>
    <row r="2174" spans="1:9" ht="12.75">
      <c r="A2174"/>
      <c r="B2174"/>
      <c r="C2174" s="120"/>
      <c r="D2174" s="40"/>
      <c r="E2174"/>
      <c r="F2174"/>
      <c r="G2174"/>
      <c r="H2174"/>
      <c r="I2174"/>
    </row>
    <row r="2175" spans="1:9" ht="12.75">
      <c r="A2175"/>
      <c r="B2175"/>
      <c r="C2175" s="120"/>
      <c r="D2175" s="40"/>
      <c r="E2175"/>
      <c r="F2175"/>
      <c r="G2175"/>
      <c r="H2175"/>
      <c r="I2175"/>
    </row>
    <row r="2176" spans="1:9" ht="12.75">
      <c r="A2176"/>
      <c r="B2176"/>
      <c r="C2176" s="120"/>
      <c r="D2176" s="40"/>
      <c r="E2176"/>
      <c r="F2176"/>
      <c r="G2176"/>
      <c r="H2176"/>
      <c r="I2176"/>
    </row>
    <row r="2177" spans="1:9" ht="12.75">
      <c r="A2177"/>
      <c r="B2177"/>
      <c r="C2177" s="120"/>
      <c r="D2177" s="40"/>
      <c r="E2177"/>
      <c r="F2177"/>
      <c r="G2177"/>
      <c r="H2177"/>
      <c r="I2177"/>
    </row>
    <row r="2178" spans="1:9" ht="12.75">
      <c r="A2178"/>
      <c r="B2178"/>
      <c r="C2178" s="120"/>
      <c r="D2178" s="40"/>
      <c r="E2178"/>
      <c r="F2178"/>
      <c r="G2178"/>
      <c r="H2178"/>
      <c r="I2178"/>
    </row>
    <row r="2179" spans="1:9" ht="12.75">
      <c r="A2179"/>
      <c r="B2179"/>
      <c r="C2179" s="120"/>
      <c r="D2179" s="40"/>
      <c r="E2179"/>
      <c r="F2179"/>
      <c r="G2179"/>
      <c r="H2179"/>
      <c r="I2179"/>
    </row>
    <row r="2180" spans="1:9" ht="12.75">
      <c r="A2180"/>
      <c r="B2180"/>
      <c r="C2180" s="120"/>
      <c r="D2180" s="40"/>
      <c r="E2180"/>
      <c r="F2180"/>
      <c r="G2180"/>
      <c r="H2180"/>
      <c r="I2180"/>
    </row>
    <row r="2181" spans="1:9" ht="12.75">
      <c r="A2181"/>
      <c r="B2181"/>
      <c r="C2181" s="120"/>
      <c r="D2181" s="40"/>
      <c r="E2181"/>
      <c r="F2181"/>
      <c r="G2181"/>
      <c r="H2181"/>
      <c r="I2181"/>
    </row>
    <row r="2182" spans="1:9" ht="12.75">
      <c r="A2182"/>
      <c r="B2182"/>
      <c r="C2182" s="120"/>
      <c r="D2182" s="40"/>
      <c r="E2182"/>
      <c r="F2182"/>
      <c r="G2182"/>
      <c r="H2182"/>
      <c r="I2182"/>
    </row>
    <row r="2183" spans="1:9" ht="12.75">
      <c r="A2183"/>
      <c r="B2183"/>
      <c r="C2183" s="120"/>
      <c r="D2183" s="40"/>
      <c r="E2183"/>
      <c r="F2183"/>
      <c r="G2183"/>
      <c r="H2183"/>
      <c r="I2183"/>
    </row>
    <row r="2184" spans="1:9" ht="12.75">
      <c r="A2184"/>
      <c r="B2184"/>
      <c r="C2184" s="120"/>
      <c r="D2184" s="40"/>
      <c r="E2184"/>
      <c r="F2184"/>
      <c r="G2184"/>
      <c r="H2184"/>
      <c r="I2184"/>
    </row>
    <row r="2185" spans="1:9" ht="12.75">
      <c r="A2185"/>
      <c r="B2185"/>
      <c r="C2185" s="120"/>
      <c r="D2185" s="40"/>
      <c r="E2185"/>
      <c r="F2185"/>
      <c r="G2185"/>
      <c r="H2185"/>
      <c r="I2185"/>
    </row>
    <row r="2186" spans="1:9" ht="12.75">
      <c r="A2186"/>
      <c r="B2186"/>
      <c r="C2186" s="120"/>
      <c r="D2186" s="40"/>
      <c r="E2186"/>
      <c r="F2186"/>
      <c r="G2186"/>
      <c r="H2186"/>
      <c r="I2186"/>
    </row>
    <row r="2187" spans="1:9" ht="12.75">
      <c r="A2187"/>
      <c r="B2187"/>
      <c r="C2187" s="120"/>
      <c r="D2187" s="40"/>
      <c r="E2187"/>
      <c r="F2187"/>
      <c r="G2187"/>
      <c r="H2187"/>
      <c r="I2187"/>
    </row>
    <row r="2188" spans="1:9" ht="12.75">
      <c r="A2188"/>
      <c r="B2188"/>
      <c r="C2188" s="120"/>
      <c r="D2188" s="40"/>
      <c r="E2188"/>
      <c r="F2188"/>
      <c r="G2188"/>
      <c r="H2188"/>
      <c r="I2188"/>
    </row>
    <row r="2189" spans="1:9" ht="12.75">
      <c r="A2189"/>
      <c r="B2189"/>
      <c r="C2189" s="120"/>
      <c r="D2189" s="40"/>
      <c r="E2189"/>
      <c r="F2189"/>
      <c r="G2189"/>
      <c r="H2189"/>
      <c r="I2189"/>
    </row>
    <row r="2190" spans="1:9" ht="12.75">
      <c r="A2190"/>
      <c r="B2190"/>
      <c r="C2190" s="120"/>
      <c r="D2190" s="40"/>
      <c r="E2190"/>
      <c r="F2190"/>
      <c r="G2190"/>
      <c r="H2190"/>
      <c r="I2190"/>
    </row>
    <row r="2191" spans="1:9" ht="12.75">
      <c r="A2191"/>
      <c r="B2191"/>
      <c r="C2191" s="120"/>
      <c r="D2191" s="40"/>
      <c r="E2191"/>
      <c r="F2191"/>
      <c r="G2191"/>
      <c r="H2191"/>
      <c r="I2191"/>
    </row>
    <row r="2192" spans="1:9" ht="12.75">
      <c r="A2192"/>
      <c r="B2192"/>
      <c r="C2192" s="120"/>
      <c r="D2192" s="40"/>
      <c r="E2192"/>
      <c r="F2192"/>
      <c r="G2192"/>
      <c r="H2192"/>
      <c r="I2192"/>
    </row>
    <row r="2193" spans="1:9" ht="12.75">
      <c r="A2193"/>
      <c r="B2193"/>
      <c r="C2193" s="120"/>
      <c r="D2193" s="40"/>
      <c r="E2193"/>
      <c r="F2193"/>
      <c r="G2193"/>
      <c r="H2193"/>
      <c r="I2193"/>
    </row>
    <row r="2194" spans="1:9" ht="12.75">
      <c r="A2194"/>
      <c r="B2194"/>
      <c r="C2194" s="120"/>
      <c r="D2194" s="40"/>
      <c r="E2194"/>
      <c r="F2194"/>
      <c r="G2194"/>
      <c r="H2194"/>
      <c r="I2194"/>
    </row>
    <row r="2195" spans="1:9" ht="12.75">
      <c r="A2195"/>
      <c r="B2195"/>
      <c r="C2195" s="120"/>
      <c r="D2195" s="40"/>
      <c r="E2195"/>
      <c r="F2195"/>
      <c r="G2195"/>
      <c r="H2195"/>
      <c r="I2195"/>
    </row>
    <row r="2196" spans="1:9" ht="12.75">
      <c r="A2196"/>
      <c r="B2196"/>
      <c r="C2196" s="120"/>
      <c r="D2196" s="40"/>
      <c r="E2196"/>
      <c r="F2196"/>
      <c r="G2196"/>
      <c r="H2196"/>
      <c r="I2196"/>
    </row>
    <row r="2197" spans="1:9" ht="12.75">
      <c r="A2197"/>
      <c r="B2197"/>
      <c r="C2197" s="120"/>
      <c r="D2197" s="40"/>
      <c r="E2197"/>
      <c r="F2197"/>
      <c r="G2197"/>
      <c r="H2197"/>
      <c r="I2197"/>
    </row>
    <row r="2198" spans="1:9" ht="12.75">
      <c r="A2198"/>
      <c r="B2198"/>
      <c r="C2198" s="120"/>
      <c r="D2198" s="40"/>
      <c r="E2198"/>
      <c r="F2198"/>
      <c r="G2198"/>
      <c r="H2198"/>
      <c r="I2198"/>
    </row>
    <row r="2199" spans="1:9" ht="12.75">
      <c r="A2199"/>
      <c r="B2199"/>
      <c r="C2199" s="120"/>
      <c r="D2199" s="40"/>
      <c r="E2199"/>
      <c r="F2199"/>
      <c r="G2199"/>
      <c r="H2199"/>
      <c r="I2199"/>
    </row>
    <row r="2200" spans="1:9" ht="12.75">
      <c r="A2200"/>
      <c r="B2200"/>
      <c r="C2200" s="120"/>
      <c r="D2200" s="40"/>
      <c r="E2200"/>
      <c r="F2200"/>
      <c r="G2200"/>
      <c r="H2200"/>
      <c r="I2200"/>
    </row>
    <row r="2201" spans="1:9" ht="12.75">
      <c r="A2201"/>
      <c r="B2201"/>
      <c r="C2201" s="120"/>
      <c r="D2201" s="40"/>
      <c r="E2201"/>
      <c r="F2201"/>
      <c r="G2201"/>
      <c r="H2201"/>
      <c r="I2201"/>
    </row>
    <row r="2202" spans="1:9" ht="12.75">
      <c r="A2202"/>
      <c r="B2202"/>
      <c r="C2202" s="120"/>
      <c r="D2202" s="40"/>
      <c r="E2202"/>
      <c r="F2202"/>
      <c r="G2202"/>
      <c r="H2202"/>
      <c r="I2202"/>
    </row>
    <row r="2203" spans="1:9" ht="12.75">
      <c r="A2203"/>
      <c r="B2203"/>
      <c r="C2203" s="120"/>
      <c r="D2203" s="40"/>
      <c r="E2203"/>
      <c r="F2203"/>
      <c r="G2203"/>
      <c r="H2203"/>
      <c r="I2203"/>
    </row>
    <row r="2204" spans="1:9" ht="12.75">
      <c r="A2204"/>
      <c r="B2204"/>
      <c r="C2204" s="120"/>
      <c r="D2204" s="40"/>
      <c r="E2204"/>
      <c r="F2204"/>
      <c r="G2204"/>
      <c r="H2204"/>
      <c r="I2204"/>
    </row>
    <row r="2205" spans="1:9" ht="12.75">
      <c r="A2205"/>
      <c r="B2205"/>
      <c r="C2205" s="120"/>
      <c r="D2205" s="40"/>
      <c r="E2205"/>
      <c r="F2205"/>
      <c r="G2205"/>
      <c r="H2205"/>
      <c r="I2205"/>
    </row>
    <row r="2206" spans="1:9" ht="12.75">
      <c r="A2206"/>
      <c r="B2206"/>
      <c r="C2206" s="120"/>
      <c r="D2206" s="40"/>
      <c r="E2206"/>
      <c r="F2206"/>
      <c r="G2206"/>
      <c r="H2206"/>
      <c r="I2206"/>
    </row>
    <row r="2207" spans="1:9" ht="12.75">
      <c r="A2207"/>
      <c r="B2207"/>
      <c r="C2207" s="120"/>
      <c r="D2207" s="40"/>
      <c r="E2207"/>
      <c r="F2207"/>
      <c r="G2207"/>
      <c r="H2207"/>
      <c r="I2207"/>
    </row>
    <row r="2208" spans="1:9" ht="12.75">
      <c r="A2208"/>
      <c r="B2208"/>
      <c r="C2208" s="120"/>
      <c r="D2208" s="40"/>
      <c r="E2208"/>
      <c r="F2208"/>
      <c r="G2208"/>
      <c r="H2208"/>
      <c r="I2208"/>
    </row>
    <row r="2209" spans="1:9" ht="12.75">
      <c r="A2209"/>
      <c r="B2209"/>
      <c r="C2209" s="120"/>
      <c r="D2209" s="40"/>
      <c r="E2209"/>
      <c r="F2209"/>
      <c r="G2209"/>
      <c r="H2209"/>
      <c r="I2209"/>
    </row>
    <row r="2210" spans="1:9" ht="12.75">
      <c r="A2210"/>
      <c r="B2210"/>
      <c r="C2210" s="120"/>
      <c r="D2210" s="40"/>
      <c r="E2210"/>
      <c r="F2210"/>
      <c r="G2210"/>
      <c r="H2210"/>
      <c r="I2210"/>
    </row>
    <row r="2211" spans="1:9" ht="12.75">
      <c r="A2211"/>
      <c r="B2211"/>
      <c r="C2211" s="120"/>
      <c r="D2211" s="40"/>
      <c r="E2211"/>
      <c r="F2211"/>
      <c r="G2211"/>
      <c r="H2211"/>
      <c r="I2211"/>
    </row>
    <row r="2212" spans="1:9" ht="12.75">
      <c r="A2212"/>
      <c r="B2212"/>
      <c r="C2212" s="120"/>
      <c r="D2212" s="40"/>
      <c r="E2212"/>
      <c r="F2212"/>
      <c r="G2212"/>
      <c r="H2212"/>
      <c r="I2212"/>
    </row>
    <row r="2213" spans="1:9" ht="12.75">
      <c r="A2213"/>
      <c r="B2213"/>
      <c r="C2213" s="120"/>
      <c r="D2213" s="40"/>
      <c r="E2213"/>
      <c r="F2213"/>
      <c r="G2213"/>
      <c r="H2213"/>
      <c r="I2213"/>
    </row>
    <row r="2214" spans="1:9" ht="12.75">
      <c r="A2214"/>
      <c r="B2214"/>
      <c r="C2214" s="120"/>
      <c r="D2214" s="40"/>
      <c r="E2214"/>
      <c r="F2214"/>
      <c r="G2214"/>
      <c r="H2214"/>
      <c r="I2214"/>
    </row>
    <row r="2215" spans="1:9" ht="12.75">
      <c r="A2215"/>
      <c r="B2215"/>
      <c r="C2215" s="120"/>
      <c r="D2215" s="40"/>
      <c r="E2215"/>
      <c r="F2215"/>
      <c r="G2215"/>
      <c r="H2215"/>
      <c r="I2215"/>
    </row>
    <row r="2216" spans="1:9" ht="12.75">
      <c r="A2216"/>
      <c r="B2216"/>
      <c r="C2216" s="120"/>
      <c r="D2216" s="40"/>
      <c r="E2216"/>
      <c r="F2216"/>
      <c r="G2216"/>
      <c r="H2216"/>
      <c r="I2216"/>
    </row>
    <row r="2217" spans="1:9" ht="12.75">
      <c r="A2217"/>
      <c r="B2217"/>
      <c r="C2217" s="120"/>
      <c r="D2217" s="40"/>
      <c r="E2217"/>
      <c r="F2217"/>
      <c r="G2217"/>
      <c r="H2217"/>
      <c r="I2217"/>
    </row>
    <row r="2218" spans="1:9" ht="12.75">
      <c r="A2218"/>
      <c r="B2218"/>
      <c r="C2218" s="120"/>
      <c r="D2218" s="40"/>
      <c r="E2218"/>
      <c r="F2218"/>
      <c r="G2218"/>
      <c r="H2218"/>
      <c r="I2218"/>
    </row>
    <row r="2219" spans="1:9" ht="12.75">
      <c r="A2219"/>
      <c r="B2219"/>
      <c r="C2219" s="120"/>
      <c r="D2219" s="40"/>
      <c r="E2219"/>
      <c r="F2219"/>
      <c r="G2219"/>
      <c r="H2219"/>
      <c r="I2219"/>
    </row>
    <row r="2220" spans="1:9" ht="12.75">
      <c r="A2220"/>
      <c r="B2220"/>
      <c r="C2220" s="120"/>
      <c r="D2220" s="40"/>
      <c r="E2220"/>
      <c r="F2220"/>
      <c r="G2220"/>
      <c r="H2220"/>
      <c r="I2220"/>
    </row>
    <row r="2221" spans="1:9" ht="12.75">
      <c r="A2221"/>
      <c r="B2221"/>
      <c r="C2221" s="120"/>
      <c r="D2221" s="40"/>
      <c r="E2221"/>
      <c r="F2221"/>
      <c r="G2221"/>
      <c r="H2221"/>
      <c r="I2221"/>
    </row>
    <row r="2222" spans="1:9" ht="12.75">
      <c r="A2222"/>
      <c r="B2222"/>
      <c r="C2222" s="120"/>
      <c r="D2222" s="40"/>
      <c r="E2222"/>
      <c r="F2222"/>
      <c r="G2222"/>
      <c r="H2222"/>
      <c r="I2222"/>
    </row>
    <row r="2223" spans="1:9" ht="12.75">
      <c r="A2223"/>
      <c r="B2223"/>
      <c r="C2223" s="120"/>
      <c r="D2223" s="40"/>
      <c r="E2223"/>
      <c r="F2223"/>
      <c r="G2223"/>
      <c r="H2223"/>
      <c r="I2223"/>
    </row>
    <row r="2224" spans="1:9" ht="12.75">
      <c r="A2224"/>
      <c r="B2224"/>
      <c r="C2224" s="120"/>
      <c r="D2224" s="40"/>
      <c r="E2224"/>
      <c r="F2224"/>
      <c r="G2224"/>
      <c r="H2224"/>
      <c r="I2224"/>
    </row>
    <row r="2225" spans="1:9" ht="12.75">
      <c r="A2225"/>
      <c r="B2225"/>
      <c r="C2225" s="120"/>
      <c r="D2225" s="40"/>
      <c r="E2225"/>
      <c r="F2225"/>
      <c r="G2225"/>
      <c r="H2225"/>
      <c r="I2225"/>
    </row>
    <row r="2226" spans="1:9" ht="12.75">
      <c r="A2226"/>
      <c r="B2226"/>
      <c r="C2226" s="120"/>
      <c r="D2226" s="40"/>
      <c r="E2226"/>
      <c r="F2226"/>
      <c r="G2226"/>
      <c r="H2226"/>
      <c r="I2226"/>
    </row>
    <row r="2227" spans="1:9" ht="12.75">
      <c r="A2227"/>
      <c r="B2227"/>
      <c r="C2227" s="120"/>
      <c r="D2227" s="40"/>
      <c r="E2227"/>
      <c r="F2227"/>
      <c r="G2227"/>
      <c r="H2227"/>
      <c r="I2227"/>
    </row>
    <row r="2228" spans="1:9" ht="12.75">
      <c r="A2228"/>
      <c r="B2228"/>
      <c r="C2228" s="120"/>
      <c r="D2228" s="40"/>
      <c r="E2228"/>
      <c r="F2228"/>
      <c r="G2228"/>
      <c r="H2228"/>
      <c r="I2228"/>
    </row>
    <row r="2229" spans="1:9" ht="12.75">
      <c r="A2229"/>
      <c r="B2229"/>
      <c r="C2229" s="120"/>
      <c r="D2229" s="40"/>
      <c r="E2229"/>
      <c r="F2229"/>
      <c r="G2229"/>
      <c r="H2229"/>
      <c r="I2229"/>
    </row>
    <row r="2230" spans="1:9" ht="12.75">
      <c r="A2230"/>
      <c r="B2230"/>
      <c r="C2230" s="120"/>
      <c r="D2230" s="40"/>
      <c r="E2230"/>
      <c r="F2230"/>
      <c r="G2230"/>
      <c r="H2230"/>
      <c r="I2230"/>
    </row>
    <row r="2231" spans="1:9" ht="12.75">
      <c r="A2231"/>
      <c r="B2231"/>
      <c r="C2231" s="120"/>
      <c r="D2231" s="40"/>
      <c r="E2231"/>
      <c r="F2231"/>
      <c r="G2231"/>
      <c r="H2231"/>
      <c r="I2231"/>
    </row>
    <row r="2232" spans="1:9" ht="12.75">
      <c r="A2232"/>
      <c r="B2232"/>
      <c r="C2232" s="120"/>
      <c r="D2232" s="40"/>
      <c r="E2232"/>
      <c r="F2232"/>
      <c r="G2232"/>
      <c r="H2232"/>
      <c r="I2232"/>
    </row>
    <row r="2233" spans="1:9" ht="12.75">
      <c r="A2233"/>
      <c r="B2233"/>
      <c r="C2233" s="120"/>
      <c r="D2233" s="40"/>
      <c r="E2233"/>
      <c r="F2233"/>
      <c r="G2233"/>
      <c r="H2233"/>
      <c r="I2233"/>
    </row>
    <row r="2234" spans="1:9" ht="12.75">
      <c r="A2234"/>
      <c r="B2234"/>
      <c r="C2234" s="120"/>
      <c r="D2234" s="40"/>
      <c r="E2234"/>
      <c r="F2234"/>
      <c r="G2234"/>
      <c r="H2234"/>
      <c r="I2234"/>
    </row>
    <row r="2235" spans="1:9" ht="12.75">
      <c r="A2235"/>
      <c r="B2235"/>
      <c r="C2235" s="120"/>
      <c r="D2235" s="40"/>
      <c r="E2235"/>
      <c r="F2235"/>
      <c r="G2235"/>
      <c r="H2235"/>
      <c r="I2235"/>
    </row>
    <row r="2236" spans="1:9" ht="12.75">
      <c r="A2236"/>
      <c r="B2236"/>
      <c r="C2236" s="120"/>
      <c r="D2236" s="40"/>
      <c r="E2236"/>
      <c r="F2236"/>
      <c r="G2236"/>
      <c r="H2236"/>
      <c r="I2236"/>
    </row>
    <row r="2237" spans="1:9" ht="12.75">
      <c r="A2237"/>
      <c r="B2237"/>
      <c r="C2237" s="120"/>
      <c r="D2237" s="40"/>
      <c r="E2237"/>
      <c r="F2237"/>
      <c r="G2237"/>
      <c r="H2237"/>
      <c r="I2237"/>
    </row>
    <row r="2238" spans="1:9" ht="12.75">
      <c r="A2238"/>
      <c r="B2238"/>
      <c r="C2238" s="120"/>
      <c r="D2238" s="40"/>
      <c r="E2238"/>
      <c r="F2238"/>
      <c r="G2238"/>
      <c r="H2238"/>
      <c r="I2238"/>
    </row>
    <row r="2239" spans="1:9" ht="12.75">
      <c r="A2239"/>
      <c r="B2239"/>
      <c r="C2239" s="120"/>
      <c r="D2239" s="40"/>
      <c r="E2239"/>
      <c r="F2239"/>
      <c r="G2239"/>
      <c r="H2239"/>
      <c r="I2239"/>
    </row>
    <row r="2240" spans="1:9" ht="12.75">
      <c r="A2240"/>
      <c r="B2240"/>
      <c r="C2240" s="120"/>
      <c r="D2240" s="40"/>
      <c r="E2240"/>
      <c r="F2240"/>
      <c r="G2240"/>
      <c r="H2240"/>
      <c r="I2240"/>
    </row>
    <row r="2241" spans="1:9" ht="12.75">
      <c r="A2241"/>
      <c r="B2241"/>
      <c r="C2241" s="120"/>
      <c r="D2241" s="40"/>
      <c r="E2241"/>
      <c r="F2241"/>
      <c r="G2241"/>
      <c r="H2241"/>
      <c r="I2241"/>
    </row>
    <row r="2242" spans="1:9" ht="12.75">
      <c r="A2242"/>
      <c r="B2242"/>
      <c r="C2242" s="120"/>
      <c r="D2242" s="40"/>
      <c r="E2242"/>
      <c r="F2242"/>
      <c r="G2242"/>
      <c r="H2242"/>
      <c r="I2242"/>
    </row>
    <row r="2243" spans="1:9" ht="12.75">
      <c r="A2243"/>
      <c r="B2243"/>
      <c r="C2243" s="120"/>
      <c r="D2243" s="40"/>
      <c r="E2243"/>
      <c r="F2243"/>
      <c r="G2243"/>
      <c r="H2243"/>
      <c r="I2243"/>
    </row>
    <row r="2244" spans="1:9" ht="12.75">
      <c r="A2244"/>
      <c r="B2244"/>
      <c r="C2244" s="120"/>
      <c r="D2244" s="40"/>
      <c r="E2244"/>
      <c r="F2244"/>
      <c r="G2244"/>
      <c r="H2244"/>
      <c r="I2244"/>
    </row>
    <row r="2245" spans="1:9" ht="12.75">
      <c r="A2245"/>
      <c r="B2245"/>
      <c r="C2245" s="120"/>
      <c r="D2245" s="40"/>
      <c r="E2245"/>
      <c r="F2245"/>
      <c r="G2245"/>
      <c r="H2245"/>
      <c r="I2245"/>
    </row>
    <row r="2246" spans="1:9" ht="12.75">
      <c r="A2246"/>
      <c r="B2246"/>
      <c r="C2246" s="120"/>
      <c r="D2246" s="40"/>
      <c r="E2246"/>
      <c r="F2246"/>
      <c r="G2246"/>
      <c r="H2246"/>
      <c r="I2246"/>
    </row>
    <row r="2247" spans="1:9" ht="12.75">
      <c r="A2247"/>
      <c r="B2247"/>
      <c r="C2247" s="120"/>
      <c r="D2247" s="40"/>
      <c r="E2247"/>
      <c r="F2247"/>
      <c r="G2247"/>
      <c r="H2247"/>
      <c r="I2247"/>
    </row>
    <row r="2248" spans="1:9" ht="12.75">
      <c r="A2248"/>
      <c r="B2248"/>
      <c r="C2248" s="120"/>
      <c r="D2248" s="40"/>
      <c r="E2248"/>
      <c r="F2248"/>
      <c r="G2248"/>
      <c r="H2248"/>
      <c r="I2248"/>
    </row>
    <row r="2249" spans="1:9" ht="12.75">
      <c r="A2249"/>
      <c r="B2249"/>
      <c r="C2249" s="120"/>
      <c r="D2249" s="40"/>
      <c r="E2249"/>
      <c r="F2249"/>
      <c r="G2249"/>
      <c r="H2249"/>
      <c r="I2249"/>
    </row>
    <row r="2250" spans="1:9" ht="12.75">
      <c r="A2250"/>
      <c r="B2250"/>
      <c r="C2250" s="120"/>
      <c r="D2250" s="40"/>
      <c r="E2250"/>
      <c r="F2250"/>
      <c r="G2250"/>
      <c r="H2250"/>
      <c r="I2250"/>
    </row>
    <row r="2251" spans="1:9" ht="12.75">
      <c r="A2251"/>
      <c r="B2251"/>
      <c r="C2251" s="120"/>
      <c r="D2251" s="40"/>
      <c r="E2251"/>
      <c r="F2251"/>
      <c r="G2251"/>
      <c r="H2251"/>
      <c r="I2251"/>
    </row>
    <row r="2252" spans="1:9" ht="12.75">
      <c r="A2252"/>
      <c r="B2252"/>
      <c r="C2252" s="120"/>
      <c r="D2252" s="40"/>
      <c r="E2252"/>
      <c r="F2252"/>
      <c r="G2252"/>
      <c r="H2252"/>
      <c r="I2252"/>
    </row>
    <row r="2253" spans="1:9" ht="12.75">
      <c r="A2253"/>
      <c r="B2253"/>
      <c r="C2253" s="120"/>
      <c r="D2253" s="40"/>
      <c r="E2253"/>
      <c r="F2253"/>
      <c r="G2253"/>
      <c r="H2253"/>
      <c r="I2253"/>
    </row>
    <row r="2254" spans="1:9" ht="12.75">
      <c r="A2254"/>
      <c r="B2254"/>
      <c r="C2254" s="120"/>
      <c r="D2254" s="40"/>
      <c r="E2254"/>
      <c r="F2254"/>
      <c r="G2254"/>
      <c r="H2254"/>
      <c r="I2254"/>
    </row>
    <row r="2255" spans="1:9" ht="12.75">
      <c r="A2255"/>
      <c r="B2255"/>
      <c r="C2255" s="120"/>
      <c r="D2255" s="40"/>
      <c r="E2255"/>
      <c r="F2255"/>
      <c r="G2255"/>
      <c r="H2255"/>
      <c r="I2255"/>
    </row>
    <row r="2256" spans="1:9" ht="12.75">
      <c r="A2256"/>
      <c r="B2256"/>
      <c r="C2256" s="120"/>
      <c r="D2256" s="40"/>
      <c r="E2256"/>
      <c r="F2256"/>
      <c r="G2256"/>
      <c r="H2256"/>
      <c r="I2256"/>
    </row>
    <row r="2257" spans="1:9" ht="12.75">
      <c r="A2257"/>
      <c r="B2257"/>
      <c r="C2257" s="120"/>
      <c r="D2257" s="40"/>
      <c r="E2257"/>
      <c r="F2257"/>
      <c r="G2257"/>
      <c r="H2257"/>
      <c r="I2257"/>
    </row>
    <row r="2258" spans="1:9" ht="12.75">
      <c r="A2258"/>
      <c r="B2258"/>
      <c r="C2258" s="120"/>
      <c r="D2258" s="40"/>
      <c r="E2258"/>
      <c r="F2258"/>
      <c r="G2258"/>
      <c r="H2258"/>
      <c r="I2258"/>
    </row>
    <row r="2259" spans="1:9" ht="12.75">
      <c r="A2259"/>
      <c r="B2259"/>
      <c r="C2259" s="120"/>
      <c r="D2259" s="40"/>
      <c r="E2259"/>
      <c r="F2259"/>
      <c r="G2259"/>
      <c r="H2259"/>
      <c r="I2259"/>
    </row>
    <row r="2260" spans="1:9" ht="12.75">
      <c r="A2260"/>
      <c r="B2260"/>
      <c r="C2260" s="120"/>
      <c r="D2260" s="40"/>
      <c r="E2260"/>
      <c r="F2260"/>
      <c r="G2260"/>
      <c r="H2260"/>
      <c r="I2260"/>
    </row>
    <row r="2261" spans="1:9" ht="12.75">
      <c r="A2261"/>
      <c r="B2261"/>
      <c r="C2261" s="120"/>
      <c r="D2261" s="40"/>
      <c r="E2261"/>
      <c r="F2261"/>
      <c r="G2261"/>
      <c r="H2261"/>
      <c r="I2261"/>
    </row>
    <row r="2262" spans="1:9" ht="12.75">
      <c r="A2262"/>
      <c r="B2262"/>
      <c r="C2262" s="120"/>
      <c r="D2262" s="40"/>
      <c r="E2262"/>
      <c r="F2262"/>
      <c r="G2262"/>
      <c r="H2262"/>
      <c r="I2262"/>
    </row>
    <row r="2263" spans="1:9" ht="12.75">
      <c r="A2263"/>
      <c r="B2263"/>
      <c r="C2263" s="120"/>
      <c r="D2263" s="40"/>
      <c r="E2263"/>
      <c r="F2263"/>
      <c r="G2263"/>
      <c r="H2263"/>
      <c r="I2263"/>
    </row>
    <row r="2264" spans="1:9" ht="12.75">
      <c r="A2264"/>
      <c r="B2264"/>
      <c r="C2264" s="120"/>
      <c r="D2264" s="40"/>
      <c r="E2264"/>
      <c r="F2264"/>
      <c r="G2264"/>
      <c r="H2264"/>
      <c r="I2264"/>
    </row>
    <row r="2265" spans="1:9" ht="12.75">
      <c r="A2265"/>
      <c r="B2265"/>
      <c r="C2265" s="120"/>
      <c r="D2265" s="40"/>
      <c r="E2265"/>
      <c r="F2265"/>
      <c r="G2265"/>
      <c r="H2265"/>
      <c r="I2265"/>
    </row>
    <row r="2266" spans="1:9" ht="12.75">
      <c r="A2266"/>
      <c r="B2266"/>
      <c r="C2266" s="120"/>
      <c r="D2266" s="40"/>
      <c r="E2266"/>
      <c r="F2266"/>
      <c r="G2266"/>
      <c r="H2266"/>
      <c r="I2266"/>
    </row>
    <row r="2267" spans="1:9" ht="12.75">
      <c r="A2267"/>
      <c r="B2267"/>
      <c r="C2267" s="120"/>
      <c r="D2267" s="40"/>
      <c r="E2267"/>
      <c r="F2267"/>
      <c r="G2267"/>
      <c r="H2267"/>
      <c r="I2267"/>
    </row>
    <row r="2268" spans="1:9" ht="12.75">
      <c r="A2268"/>
      <c r="B2268"/>
      <c r="C2268" s="120"/>
      <c r="D2268" s="40"/>
      <c r="E2268"/>
      <c r="F2268"/>
      <c r="G2268"/>
      <c r="H2268"/>
      <c r="I2268"/>
    </row>
    <row r="2269" spans="1:9" ht="12.75">
      <c r="A2269"/>
      <c r="B2269"/>
      <c r="C2269" s="120"/>
      <c r="D2269" s="40"/>
      <c r="E2269"/>
      <c r="F2269"/>
      <c r="G2269"/>
      <c r="H2269"/>
      <c r="I2269"/>
    </row>
    <row r="2270" spans="1:9" ht="12.75">
      <c r="A2270"/>
      <c r="B2270"/>
      <c r="C2270" s="120"/>
      <c r="D2270" s="40"/>
      <c r="E2270"/>
      <c r="F2270"/>
      <c r="G2270"/>
      <c r="H2270"/>
      <c r="I2270"/>
    </row>
    <row r="2271" spans="1:9" ht="12.75">
      <c r="A2271"/>
      <c r="B2271"/>
      <c r="C2271" s="120"/>
      <c r="D2271" s="40"/>
      <c r="E2271"/>
      <c r="F2271"/>
      <c r="G2271"/>
      <c r="H2271"/>
      <c r="I2271"/>
    </row>
    <row r="2272" spans="1:9" ht="12.75">
      <c r="A2272"/>
      <c r="B2272"/>
      <c r="C2272" s="120"/>
      <c r="D2272" s="40"/>
      <c r="E2272"/>
      <c r="F2272"/>
      <c r="G2272"/>
      <c r="H2272"/>
      <c r="I2272"/>
    </row>
    <row r="2273" spans="1:9" ht="12.75">
      <c r="A2273"/>
      <c r="B2273"/>
      <c r="C2273" s="120"/>
      <c r="D2273" s="40"/>
      <c r="E2273"/>
      <c r="F2273"/>
      <c r="G2273"/>
      <c r="H2273"/>
      <c r="I2273"/>
    </row>
    <row r="2274" spans="1:9" ht="12.75">
      <c r="A2274"/>
      <c r="B2274"/>
      <c r="C2274" s="120"/>
      <c r="D2274" s="40"/>
      <c r="E2274"/>
      <c r="F2274"/>
      <c r="G2274"/>
      <c r="H2274"/>
      <c r="I2274"/>
    </row>
    <row r="2275" spans="1:9" ht="12.75">
      <c r="A2275"/>
      <c r="B2275"/>
      <c r="C2275" s="120"/>
      <c r="D2275" s="40"/>
      <c r="E2275"/>
      <c r="F2275"/>
      <c r="G2275"/>
      <c r="H2275"/>
      <c r="I2275"/>
    </row>
    <row r="2276" spans="1:9" ht="12.75">
      <c r="A2276"/>
      <c r="B2276"/>
      <c r="C2276" s="120"/>
      <c r="D2276" s="40"/>
      <c r="E2276"/>
      <c r="F2276"/>
      <c r="G2276"/>
      <c r="H2276"/>
      <c r="I2276"/>
    </row>
    <row r="2277" spans="1:9" ht="12.75">
      <c r="A2277"/>
      <c r="B2277"/>
      <c r="C2277" s="120"/>
      <c r="D2277" s="40"/>
      <c r="E2277"/>
      <c r="F2277"/>
      <c r="G2277"/>
      <c r="H2277"/>
      <c r="I2277"/>
    </row>
    <row r="2278" spans="1:9" ht="12.75">
      <c r="A2278"/>
      <c r="B2278"/>
      <c r="C2278" s="120"/>
      <c r="D2278" s="40"/>
      <c r="E2278"/>
      <c r="F2278"/>
      <c r="G2278"/>
      <c r="H2278"/>
      <c r="I2278"/>
    </row>
    <row r="2279" spans="1:9" ht="12.75">
      <c r="A2279"/>
      <c r="B2279"/>
      <c r="C2279" s="120"/>
      <c r="D2279" s="40"/>
      <c r="E2279"/>
      <c r="F2279"/>
      <c r="G2279"/>
      <c r="H2279"/>
      <c r="I2279"/>
    </row>
    <row r="2280" spans="1:9" ht="12.75">
      <c r="A2280"/>
      <c r="B2280"/>
      <c r="C2280" s="120"/>
      <c r="D2280" s="40"/>
      <c r="E2280"/>
      <c r="F2280"/>
      <c r="G2280"/>
      <c r="H2280"/>
      <c r="I2280"/>
    </row>
    <row r="2281" spans="1:9" ht="12.75">
      <c r="A2281"/>
      <c r="B2281"/>
      <c r="C2281" s="120"/>
      <c r="D2281" s="40"/>
      <c r="E2281"/>
      <c r="F2281"/>
      <c r="G2281"/>
      <c r="H2281"/>
      <c r="I2281"/>
    </row>
    <row r="2282" spans="1:9" ht="12.75">
      <c r="A2282"/>
      <c r="B2282"/>
      <c r="C2282" s="120"/>
      <c r="D2282" s="40"/>
      <c r="E2282"/>
      <c r="F2282"/>
      <c r="G2282"/>
      <c r="H2282"/>
      <c r="I2282"/>
    </row>
    <row r="2283" spans="1:9" ht="12.75">
      <c r="A2283"/>
      <c r="B2283"/>
      <c r="C2283" s="120"/>
      <c r="D2283" s="40"/>
      <c r="E2283"/>
      <c r="F2283"/>
      <c r="G2283"/>
      <c r="H2283"/>
      <c r="I2283"/>
    </row>
    <row r="2284" spans="1:9" ht="12.75">
      <c r="A2284"/>
      <c r="B2284"/>
      <c r="C2284" s="120"/>
      <c r="D2284" s="40"/>
      <c r="E2284"/>
      <c r="F2284"/>
      <c r="G2284"/>
      <c r="H2284"/>
      <c r="I2284"/>
    </row>
    <row r="2285" spans="1:9" ht="12.75">
      <c r="A2285"/>
      <c r="B2285"/>
      <c r="C2285" s="120"/>
      <c r="D2285" s="40"/>
      <c r="E2285"/>
      <c r="F2285"/>
      <c r="G2285"/>
      <c r="H2285"/>
      <c r="I2285"/>
    </row>
    <row r="2286" spans="1:9" ht="12.75">
      <c r="A2286"/>
      <c r="B2286"/>
      <c r="C2286" s="120"/>
      <c r="D2286" s="40"/>
      <c r="E2286"/>
      <c r="F2286"/>
      <c r="G2286"/>
      <c r="H2286"/>
      <c r="I2286"/>
    </row>
    <row r="2287" spans="1:9" ht="12.75">
      <c r="A2287"/>
      <c r="B2287"/>
      <c r="C2287" s="120"/>
      <c r="D2287" s="40"/>
      <c r="E2287"/>
      <c r="F2287"/>
      <c r="G2287"/>
      <c r="H2287"/>
      <c r="I2287"/>
    </row>
    <row r="2288" spans="1:9" ht="12.75">
      <c r="A2288"/>
      <c r="B2288"/>
      <c r="C2288" s="120"/>
      <c r="D2288" s="40"/>
      <c r="E2288"/>
      <c r="F2288"/>
      <c r="G2288"/>
      <c r="H2288"/>
      <c r="I2288"/>
    </row>
    <row r="2289" spans="1:9" ht="12.75">
      <c r="A2289"/>
      <c r="B2289"/>
      <c r="C2289" s="120"/>
      <c r="D2289" s="40"/>
      <c r="E2289"/>
      <c r="F2289"/>
      <c r="G2289"/>
      <c r="H2289"/>
      <c r="I2289"/>
    </row>
    <row r="2290" spans="1:9" ht="12.75">
      <c r="A2290"/>
      <c r="B2290"/>
      <c r="C2290" s="120"/>
      <c r="D2290" s="40"/>
      <c r="E2290"/>
      <c r="F2290"/>
      <c r="G2290"/>
      <c r="H2290"/>
      <c r="I2290"/>
    </row>
    <row r="2291" spans="1:9" ht="12.75">
      <c r="A2291"/>
      <c r="B2291"/>
      <c r="C2291" s="120"/>
      <c r="D2291" s="40"/>
      <c r="E2291"/>
      <c r="F2291"/>
      <c r="G2291"/>
      <c r="H2291"/>
      <c r="I2291"/>
    </row>
    <row r="2292" spans="1:9" ht="12.75">
      <c r="A2292"/>
      <c r="B2292"/>
      <c r="C2292" s="120"/>
      <c r="D2292" s="40"/>
      <c r="E2292"/>
      <c r="F2292"/>
      <c r="G2292"/>
      <c r="H2292"/>
      <c r="I2292"/>
    </row>
    <row r="2293" spans="1:9" ht="12.75">
      <c r="A2293"/>
      <c r="B2293"/>
      <c r="C2293" s="120"/>
      <c r="D2293" s="40"/>
      <c r="E2293"/>
      <c r="F2293"/>
      <c r="G2293"/>
      <c r="H2293"/>
      <c r="I2293"/>
    </row>
    <row r="2294" spans="1:9" ht="12.75">
      <c r="A2294"/>
      <c r="B2294"/>
      <c r="C2294" s="120"/>
      <c r="D2294" s="40"/>
      <c r="E2294"/>
      <c r="F2294"/>
      <c r="G2294"/>
      <c r="H2294"/>
      <c r="I2294"/>
    </row>
    <row r="2295" spans="1:9" ht="12.75">
      <c r="A2295"/>
      <c r="B2295"/>
      <c r="C2295" s="120"/>
      <c r="D2295" s="40"/>
      <c r="E2295"/>
      <c r="F2295"/>
      <c r="G2295"/>
      <c r="H2295"/>
      <c r="I2295"/>
    </row>
    <row r="2296" spans="1:9" ht="12.75">
      <c r="A2296"/>
      <c r="B2296"/>
      <c r="C2296" s="120"/>
      <c r="D2296" s="40"/>
      <c r="E2296"/>
      <c r="F2296"/>
      <c r="G2296"/>
      <c r="H2296"/>
      <c r="I2296"/>
    </row>
    <row r="2297" spans="1:9" ht="12.75">
      <c r="A2297"/>
      <c r="B2297"/>
      <c r="C2297" s="120"/>
      <c r="D2297" s="40"/>
      <c r="E2297"/>
      <c r="F2297"/>
      <c r="G2297"/>
      <c r="H2297"/>
      <c r="I2297"/>
    </row>
    <row r="2298" spans="1:9" ht="12.75">
      <c r="A2298"/>
      <c r="B2298"/>
      <c r="C2298" s="120"/>
      <c r="D2298" s="40"/>
      <c r="E2298"/>
      <c r="F2298"/>
      <c r="G2298"/>
      <c r="H2298"/>
      <c r="I2298"/>
    </row>
    <row r="2299" spans="1:9" ht="12.75">
      <c r="A2299"/>
      <c r="B2299"/>
      <c r="C2299" s="120"/>
      <c r="D2299" s="40"/>
      <c r="E2299"/>
      <c r="F2299"/>
      <c r="G2299"/>
      <c r="H2299"/>
      <c r="I2299"/>
    </row>
    <row r="2300" spans="1:9" ht="12.75">
      <c r="A2300"/>
      <c r="B2300"/>
      <c r="C2300" s="120"/>
      <c r="D2300" s="40"/>
      <c r="E2300"/>
      <c r="F2300"/>
      <c r="G2300"/>
      <c r="H2300"/>
      <c r="I2300"/>
    </row>
    <row r="2301" spans="1:9" ht="12.75">
      <c r="A2301"/>
      <c r="B2301"/>
      <c r="C2301" s="120"/>
      <c r="D2301" s="40"/>
      <c r="E2301"/>
      <c r="F2301"/>
      <c r="G2301"/>
      <c r="H2301"/>
      <c r="I2301"/>
    </row>
    <row r="2302" spans="1:9" ht="12.75">
      <c r="A2302"/>
      <c r="B2302"/>
      <c r="C2302" s="120"/>
      <c r="D2302" s="40"/>
      <c r="E2302"/>
      <c r="F2302"/>
      <c r="G2302"/>
      <c r="H2302"/>
      <c r="I2302"/>
    </row>
    <row r="2303" spans="1:9" ht="12.75">
      <c r="A2303"/>
      <c r="B2303"/>
      <c r="C2303" s="120"/>
      <c r="D2303" s="40"/>
      <c r="E2303"/>
      <c r="F2303"/>
      <c r="G2303"/>
      <c r="H2303"/>
      <c r="I2303"/>
    </row>
    <row r="2304" spans="1:9" ht="12.75">
      <c r="A2304"/>
      <c r="B2304"/>
      <c r="C2304" s="120"/>
      <c r="D2304" s="40"/>
      <c r="E2304"/>
      <c r="F2304"/>
      <c r="G2304"/>
      <c r="H2304"/>
      <c r="I2304"/>
    </row>
    <row r="2305" spans="1:9" ht="12.75">
      <c r="A2305"/>
      <c r="B2305"/>
      <c r="C2305" s="120"/>
      <c r="D2305" s="40"/>
      <c r="E2305"/>
      <c r="F2305"/>
      <c r="G2305"/>
      <c r="H2305"/>
      <c r="I2305"/>
    </row>
    <row r="2306" spans="1:9" ht="12.75">
      <c r="A2306"/>
      <c r="B2306"/>
      <c r="C2306" s="120"/>
      <c r="D2306" s="40"/>
      <c r="E2306"/>
      <c r="F2306"/>
      <c r="G2306"/>
      <c r="H2306"/>
      <c r="I2306"/>
    </row>
    <row r="2307" spans="1:9" ht="12.75">
      <c r="A2307"/>
      <c r="B2307"/>
      <c r="C2307" s="120"/>
      <c r="D2307" s="40"/>
      <c r="E2307"/>
      <c r="F2307"/>
      <c r="G2307"/>
      <c r="H2307"/>
      <c r="I2307"/>
    </row>
    <row r="2308" spans="1:9" ht="12.75">
      <c r="A2308"/>
      <c r="B2308"/>
      <c r="C2308" s="120"/>
      <c r="D2308" s="40"/>
      <c r="E2308"/>
      <c r="F2308"/>
      <c r="G2308"/>
      <c r="H2308"/>
      <c r="I2308"/>
    </row>
    <row r="2309" spans="1:9" ht="12.75">
      <c r="A2309"/>
      <c r="B2309"/>
      <c r="C2309" s="120"/>
      <c r="D2309" s="40"/>
      <c r="E2309"/>
      <c r="F2309"/>
      <c r="G2309"/>
      <c r="H2309"/>
      <c r="I2309"/>
    </row>
    <row r="2310" spans="1:9" ht="12.75">
      <c r="A2310"/>
      <c r="B2310"/>
      <c r="C2310" s="120"/>
      <c r="D2310" s="40"/>
      <c r="E2310"/>
      <c r="F2310"/>
      <c r="G2310"/>
      <c r="H2310"/>
      <c r="I2310"/>
    </row>
    <row r="2311" spans="1:9" ht="12.75">
      <c r="A2311"/>
      <c r="B2311"/>
      <c r="C2311" s="120"/>
      <c r="D2311" s="40"/>
      <c r="E2311"/>
      <c r="F2311"/>
      <c r="G2311"/>
      <c r="H2311"/>
      <c r="I2311"/>
    </row>
    <row r="2312" spans="1:9" ht="12.75">
      <c r="A2312"/>
      <c r="B2312"/>
      <c r="C2312" s="120"/>
      <c r="D2312" s="40"/>
      <c r="E2312"/>
      <c r="F2312"/>
      <c r="G2312"/>
      <c r="H2312"/>
      <c r="I2312"/>
    </row>
    <row r="2313" spans="1:9" ht="12.75">
      <c r="A2313"/>
      <c r="B2313"/>
      <c r="C2313" s="120"/>
      <c r="D2313" s="40"/>
      <c r="E2313"/>
      <c r="F2313"/>
      <c r="G2313"/>
      <c r="H2313"/>
      <c r="I2313"/>
    </row>
    <row r="2314" spans="1:9" ht="12.75">
      <c r="A2314"/>
      <c r="B2314"/>
      <c r="C2314" s="120"/>
      <c r="D2314" s="40"/>
      <c r="E2314"/>
      <c r="F2314"/>
      <c r="G2314"/>
      <c r="H2314"/>
      <c r="I2314"/>
    </row>
    <row r="2315" spans="1:9" ht="12.75">
      <c r="A2315"/>
      <c r="B2315"/>
      <c r="C2315" s="120"/>
      <c r="D2315" s="40"/>
      <c r="E2315"/>
      <c r="F2315"/>
      <c r="G2315"/>
      <c r="H2315"/>
      <c r="I2315"/>
    </row>
    <row r="2316" spans="1:9" ht="12.75">
      <c r="A2316"/>
      <c r="B2316"/>
      <c r="C2316" s="120"/>
      <c r="D2316" s="40"/>
      <c r="E2316"/>
      <c r="F2316"/>
      <c r="G2316"/>
      <c r="H2316"/>
      <c r="I2316"/>
    </row>
    <row r="2317" spans="1:9" ht="12.75">
      <c r="A2317"/>
      <c r="B2317"/>
      <c r="C2317" s="120"/>
      <c r="D2317" s="40"/>
      <c r="E2317"/>
      <c r="F2317"/>
      <c r="G2317"/>
      <c r="H2317"/>
      <c r="I2317"/>
    </row>
    <row r="2318" spans="1:9" ht="12.75">
      <c r="A2318"/>
      <c r="B2318"/>
      <c r="C2318" s="120"/>
      <c r="D2318" s="40"/>
      <c r="E2318"/>
      <c r="F2318"/>
      <c r="G2318"/>
      <c r="H2318"/>
      <c r="I2318"/>
    </row>
    <row r="2319" spans="1:9" ht="12.75">
      <c r="A2319"/>
      <c r="B2319"/>
      <c r="C2319" s="120"/>
      <c r="D2319" s="40"/>
      <c r="E2319"/>
      <c r="F2319"/>
      <c r="G2319"/>
      <c r="H2319"/>
      <c r="I2319"/>
    </row>
    <row r="2320" spans="1:9" ht="12.75">
      <c r="A2320"/>
      <c r="B2320"/>
      <c r="C2320" s="120"/>
      <c r="D2320" s="40"/>
      <c r="E2320"/>
      <c r="F2320"/>
      <c r="G2320"/>
      <c r="H2320"/>
      <c r="I2320"/>
    </row>
    <row r="2321" spans="1:9" ht="12.75">
      <c r="A2321"/>
      <c r="B2321"/>
      <c r="C2321" s="120"/>
      <c r="D2321" s="40"/>
      <c r="E2321"/>
      <c r="F2321"/>
      <c r="G2321"/>
      <c r="H2321"/>
      <c r="I2321"/>
    </row>
    <row r="2322" spans="1:9" ht="12.75">
      <c r="A2322"/>
      <c r="B2322"/>
      <c r="C2322" s="120"/>
      <c r="D2322" s="40"/>
      <c r="E2322"/>
      <c r="F2322"/>
      <c r="G2322"/>
      <c r="H2322"/>
      <c r="I2322"/>
    </row>
    <row r="2323" spans="1:9" ht="12.75">
      <c r="A2323"/>
      <c r="B2323"/>
      <c r="C2323" s="120"/>
      <c r="D2323" s="40"/>
      <c r="E2323"/>
      <c r="F2323"/>
      <c r="G2323"/>
      <c r="H2323"/>
      <c r="I2323"/>
    </row>
    <row r="2324" spans="1:9" ht="12.75">
      <c r="A2324"/>
      <c r="B2324"/>
      <c r="C2324" s="120"/>
      <c r="D2324" s="40"/>
      <c r="E2324"/>
      <c r="F2324"/>
      <c r="G2324"/>
      <c r="H2324"/>
      <c r="I2324"/>
    </row>
    <row r="2325" spans="1:9" ht="12.75">
      <c r="A2325"/>
      <c r="B2325"/>
      <c r="C2325" s="120"/>
      <c r="D2325" s="40"/>
      <c r="E2325"/>
      <c r="F2325"/>
      <c r="G2325"/>
      <c r="H2325"/>
      <c r="I2325"/>
    </row>
    <row r="2326" spans="1:9" ht="12.75">
      <c r="A2326"/>
      <c r="B2326"/>
      <c r="C2326" s="120"/>
      <c r="D2326" s="40"/>
      <c r="E2326"/>
      <c r="F2326"/>
      <c r="G2326"/>
      <c r="H2326"/>
      <c r="I2326"/>
    </row>
    <row r="2327" spans="1:9" ht="12.75">
      <c r="A2327"/>
      <c r="B2327"/>
      <c r="C2327" s="120"/>
      <c r="D2327" s="40"/>
      <c r="E2327"/>
      <c r="F2327"/>
      <c r="G2327"/>
      <c r="H2327"/>
      <c r="I2327"/>
    </row>
    <row r="2328" spans="1:9" ht="12.75">
      <c r="A2328"/>
      <c r="B2328"/>
      <c r="C2328" s="120"/>
      <c r="D2328" s="40"/>
      <c r="E2328"/>
      <c r="F2328"/>
      <c r="G2328"/>
      <c r="H2328"/>
      <c r="I2328"/>
    </row>
    <row r="2329" spans="1:9" ht="12.75">
      <c r="A2329"/>
      <c r="B2329"/>
      <c r="C2329" s="120"/>
      <c r="D2329" s="40"/>
      <c r="E2329"/>
      <c r="F2329"/>
      <c r="G2329"/>
      <c r="H2329"/>
      <c r="I2329"/>
    </row>
    <row r="2330" spans="1:9" ht="12.75">
      <c r="A2330"/>
      <c r="B2330"/>
      <c r="C2330" s="120"/>
      <c r="D2330" s="40"/>
      <c r="E2330"/>
      <c r="F2330"/>
      <c r="G2330"/>
      <c r="H2330"/>
      <c r="I2330"/>
    </row>
    <row r="2331" spans="1:9" ht="12.75">
      <c r="A2331"/>
      <c r="B2331"/>
      <c r="C2331" s="120"/>
      <c r="D2331" s="40"/>
      <c r="E2331"/>
      <c r="F2331"/>
      <c r="G2331"/>
      <c r="H2331"/>
      <c r="I2331"/>
    </row>
    <row r="2332" spans="1:9" ht="12.75">
      <c r="A2332"/>
      <c r="B2332"/>
      <c r="C2332" s="120"/>
      <c r="D2332" s="40"/>
      <c r="E2332"/>
      <c r="F2332"/>
      <c r="G2332"/>
      <c r="H2332"/>
      <c r="I2332"/>
    </row>
    <row r="2333" spans="1:9" ht="12.75">
      <c r="A2333"/>
      <c r="B2333"/>
      <c r="C2333" s="120"/>
      <c r="D2333" s="40"/>
      <c r="E2333"/>
      <c r="F2333"/>
      <c r="G2333"/>
      <c r="H2333"/>
      <c r="I2333"/>
    </row>
    <row r="2334" spans="1:9" ht="12.75">
      <c r="A2334"/>
      <c r="B2334"/>
      <c r="C2334" s="120"/>
      <c r="D2334" s="40"/>
      <c r="E2334"/>
      <c r="F2334"/>
      <c r="G2334"/>
      <c r="H2334"/>
      <c r="I2334"/>
    </row>
    <row r="2335" spans="1:9" ht="12.75">
      <c r="A2335"/>
      <c r="B2335"/>
      <c r="C2335" s="120"/>
      <c r="D2335" s="40"/>
      <c r="E2335"/>
      <c r="F2335"/>
      <c r="G2335"/>
      <c r="H2335"/>
      <c r="I2335"/>
    </row>
    <row r="2336" spans="1:9" ht="12.75">
      <c r="A2336"/>
      <c r="B2336"/>
      <c r="C2336" s="120"/>
      <c r="D2336" s="40"/>
      <c r="E2336"/>
      <c r="F2336"/>
      <c r="G2336"/>
      <c r="H2336"/>
      <c r="I2336"/>
    </row>
    <row r="2337" spans="1:9" ht="12.75">
      <c r="A2337"/>
      <c r="B2337"/>
      <c r="C2337" s="120"/>
      <c r="D2337" s="40"/>
      <c r="E2337"/>
      <c r="F2337"/>
      <c r="G2337"/>
      <c r="H2337"/>
      <c r="I2337"/>
    </row>
    <row r="2338" spans="1:9" ht="12.75">
      <c r="A2338"/>
      <c r="B2338"/>
      <c r="C2338" s="120"/>
      <c r="D2338" s="40"/>
      <c r="E2338"/>
      <c r="F2338"/>
      <c r="G2338"/>
      <c r="H2338"/>
      <c r="I2338"/>
    </row>
    <row r="2339" spans="1:9" ht="12.75">
      <c r="A2339"/>
      <c r="B2339"/>
      <c r="C2339" s="120"/>
      <c r="D2339" s="40"/>
      <c r="E2339"/>
      <c r="F2339"/>
      <c r="G2339"/>
      <c r="H2339"/>
      <c r="I2339"/>
    </row>
    <row r="2340" spans="1:9" ht="12.75">
      <c r="A2340"/>
      <c r="B2340"/>
      <c r="C2340" s="120"/>
      <c r="D2340" s="40"/>
      <c r="E2340"/>
      <c r="F2340"/>
      <c r="G2340"/>
      <c r="H2340"/>
      <c r="I2340"/>
    </row>
    <row r="2341" spans="1:9" ht="12.75">
      <c r="A2341"/>
      <c r="B2341"/>
      <c r="C2341" s="120"/>
      <c r="D2341" s="40"/>
      <c r="E2341"/>
      <c r="F2341"/>
      <c r="G2341"/>
      <c r="H2341"/>
      <c r="I2341"/>
    </row>
    <row r="2342" spans="1:9" ht="12.75">
      <c r="A2342"/>
      <c r="B2342"/>
      <c r="C2342" s="120"/>
      <c r="D2342" s="40"/>
      <c r="E2342"/>
      <c r="F2342"/>
      <c r="G2342"/>
      <c r="H2342"/>
      <c r="I2342"/>
    </row>
    <row r="2343" spans="1:9" ht="12.75">
      <c r="A2343"/>
      <c r="B2343"/>
      <c r="C2343" s="120"/>
      <c r="D2343" s="40"/>
      <c r="E2343"/>
      <c r="F2343"/>
      <c r="G2343"/>
      <c r="H2343"/>
      <c r="I2343"/>
    </row>
    <row r="2344" spans="1:9" ht="12.75">
      <c r="A2344"/>
      <c r="B2344"/>
      <c r="C2344" s="120"/>
      <c r="D2344" s="40"/>
      <c r="E2344"/>
      <c r="F2344"/>
      <c r="G2344"/>
      <c r="H2344"/>
      <c r="I2344"/>
    </row>
    <row r="2345" spans="1:9" ht="12.75">
      <c r="A2345"/>
      <c r="B2345"/>
      <c r="C2345" s="120"/>
      <c r="D2345" s="40"/>
      <c r="E2345"/>
      <c r="F2345"/>
      <c r="G2345"/>
      <c r="H2345"/>
      <c r="I2345"/>
    </row>
    <row r="2346" spans="1:9" ht="12.75">
      <c r="A2346"/>
      <c r="B2346"/>
      <c r="C2346" s="120"/>
      <c r="D2346" s="40"/>
      <c r="E2346"/>
      <c r="F2346"/>
      <c r="G2346"/>
      <c r="H2346"/>
      <c r="I2346"/>
    </row>
    <row r="2347" spans="1:9" ht="12.75">
      <c r="A2347"/>
      <c r="B2347"/>
      <c r="C2347" s="120"/>
      <c r="D2347" s="40"/>
      <c r="E2347"/>
      <c r="F2347"/>
      <c r="G2347"/>
      <c r="H2347"/>
      <c r="I2347"/>
    </row>
    <row r="2348" spans="1:9" ht="12.75">
      <c r="A2348"/>
      <c r="B2348"/>
      <c r="C2348" s="120"/>
      <c r="D2348" s="40"/>
      <c r="E2348"/>
      <c r="F2348"/>
      <c r="G2348"/>
      <c r="H2348"/>
      <c r="I2348"/>
    </row>
    <row r="2349" spans="1:9" ht="12.75">
      <c r="A2349"/>
      <c r="B2349"/>
      <c r="C2349" s="120"/>
      <c r="D2349" s="40"/>
      <c r="E2349"/>
      <c r="F2349"/>
      <c r="G2349"/>
      <c r="H2349"/>
      <c r="I2349"/>
    </row>
    <row r="2350" spans="1:9" ht="12.75">
      <c r="A2350"/>
      <c r="B2350"/>
      <c r="C2350" s="120"/>
      <c r="D2350" s="40"/>
      <c r="E2350"/>
      <c r="F2350"/>
      <c r="G2350"/>
      <c r="H2350"/>
      <c r="I2350"/>
    </row>
    <row r="2351" spans="1:9" ht="12.75">
      <c r="A2351"/>
      <c r="B2351"/>
      <c r="C2351" s="120"/>
      <c r="D2351" s="40"/>
      <c r="E2351"/>
      <c r="F2351"/>
      <c r="G2351"/>
      <c r="H2351"/>
      <c r="I2351"/>
    </row>
    <row r="2352" spans="1:9" ht="12.75">
      <c r="A2352"/>
      <c r="B2352"/>
      <c r="C2352" s="120"/>
      <c r="D2352" s="40"/>
      <c r="E2352"/>
      <c r="F2352"/>
      <c r="G2352"/>
      <c r="H2352"/>
      <c r="I2352"/>
    </row>
    <row r="2353" spans="1:9" ht="12.75">
      <c r="A2353"/>
      <c r="B2353"/>
      <c r="C2353" s="120"/>
      <c r="D2353" s="40"/>
      <c r="E2353"/>
      <c r="F2353"/>
      <c r="G2353"/>
      <c r="H2353"/>
      <c r="I2353"/>
    </row>
    <row r="2354" spans="1:9" ht="12.75">
      <c r="A2354"/>
      <c r="B2354"/>
      <c r="C2354" s="120"/>
      <c r="D2354" s="40"/>
      <c r="E2354"/>
      <c r="F2354"/>
      <c r="G2354"/>
      <c r="H2354"/>
      <c r="I2354"/>
    </row>
    <row r="2355" spans="1:9" ht="12.75">
      <c r="A2355"/>
      <c r="B2355"/>
      <c r="C2355" s="120"/>
      <c r="D2355" s="40"/>
      <c r="E2355"/>
      <c r="F2355"/>
      <c r="G2355"/>
      <c r="H2355"/>
      <c r="I2355"/>
    </row>
    <row r="2356" spans="1:9" ht="12.75">
      <c r="A2356"/>
      <c r="B2356"/>
      <c r="C2356" s="120"/>
      <c r="D2356" s="40"/>
      <c r="E2356"/>
      <c r="F2356"/>
      <c r="G2356"/>
      <c r="H2356"/>
      <c r="I2356"/>
    </row>
    <row r="2357" spans="1:9" ht="12.75">
      <c r="A2357"/>
      <c r="B2357"/>
      <c r="C2357" s="120"/>
      <c r="D2357" s="40"/>
      <c r="E2357"/>
      <c r="F2357"/>
      <c r="G2357"/>
      <c r="H2357"/>
      <c r="I2357"/>
    </row>
    <row r="2358" spans="1:9" ht="12.75">
      <c r="A2358"/>
      <c r="B2358"/>
      <c r="C2358" s="120"/>
      <c r="D2358" s="40"/>
      <c r="E2358"/>
      <c r="F2358"/>
      <c r="G2358"/>
      <c r="H2358"/>
      <c r="I2358"/>
    </row>
    <row r="2359" spans="1:9" ht="12.75">
      <c r="A2359"/>
      <c r="B2359"/>
      <c r="C2359" s="120"/>
      <c r="D2359" s="40"/>
      <c r="E2359"/>
      <c r="F2359"/>
      <c r="G2359"/>
      <c r="H2359"/>
      <c r="I2359"/>
    </row>
    <row r="2360" spans="1:9" ht="12.75">
      <c r="A2360"/>
      <c r="B2360"/>
      <c r="C2360" s="120"/>
      <c r="D2360" s="40"/>
      <c r="E2360"/>
      <c r="F2360"/>
      <c r="G2360"/>
      <c r="H2360"/>
      <c r="I2360"/>
    </row>
    <row r="2361" spans="1:9" ht="12.75">
      <c r="A2361"/>
      <c r="B2361"/>
      <c r="C2361" s="120"/>
      <c r="D2361" s="40"/>
      <c r="E2361"/>
      <c r="F2361"/>
      <c r="G2361"/>
      <c r="H2361"/>
      <c r="I2361"/>
    </row>
    <row r="2362" spans="1:9" ht="12.75">
      <c r="A2362"/>
      <c r="B2362"/>
      <c r="C2362" s="120"/>
      <c r="D2362" s="40"/>
      <c r="E2362"/>
      <c r="F2362"/>
      <c r="G2362"/>
      <c r="H2362"/>
      <c r="I2362"/>
    </row>
    <row r="2363" spans="1:9" ht="12.75">
      <c r="A2363"/>
      <c r="B2363"/>
      <c r="C2363" s="120"/>
      <c r="D2363" s="40"/>
      <c r="E2363"/>
      <c r="F2363"/>
      <c r="G2363"/>
      <c r="H2363"/>
      <c r="I2363"/>
    </row>
    <row r="2364" spans="1:9" ht="12.75">
      <c r="A2364"/>
      <c r="B2364"/>
      <c r="C2364" s="120"/>
      <c r="D2364" s="40"/>
      <c r="E2364"/>
      <c r="F2364"/>
      <c r="G2364"/>
      <c r="H2364"/>
      <c r="I2364"/>
    </row>
    <row r="2365" spans="1:9" ht="12.75">
      <c r="A2365"/>
      <c r="B2365"/>
      <c r="C2365" s="120"/>
      <c r="D2365" s="40"/>
      <c r="E2365"/>
      <c r="F2365"/>
      <c r="G2365"/>
      <c r="H2365"/>
      <c r="I2365"/>
    </row>
    <row r="2366" spans="1:9" ht="12.75">
      <c r="A2366"/>
      <c r="B2366"/>
      <c r="C2366" s="120"/>
      <c r="D2366" s="40"/>
      <c r="E2366"/>
      <c r="F2366"/>
      <c r="G2366"/>
      <c r="H2366"/>
      <c r="I2366"/>
    </row>
    <row r="2367" spans="1:9" ht="12.75">
      <c r="A2367"/>
      <c r="B2367"/>
      <c r="C2367" s="120"/>
      <c r="D2367" s="40"/>
      <c r="E2367"/>
      <c r="F2367"/>
      <c r="G2367"/>
      <c r="H2367"/>
      <c r="I2367"/>
    </row>
    <row r="2368" spans="1:9" ht="12.75">
      <c r="A2368"/>
      <c r="B2368"/>
      <c r="C2368" s="120"/>
      <c r="D2368" s="40"/>
      <c r="E2368"/>
      <c r="F2368"/>
      <c r="G2368"/>
      <c r="H2368"/>
      <c r="I2368"/>
    </row>
    <row r="2369" spans="1:9" ht="12.75">
      <c r="A2369"/>
      <c r="B2369"/>
      <c r="C2369" s="120"/>
      <c r="D2369" s="40"/>
      <c r="E2369"/>
      <c r="F2369"/>
      <c r="G2369"/>
      <c r="H2369"/>
      <c r="I2369"/>
    </row>
    <row r="2370" spans="1:9" ht="12.75">
      <c r="A2370"/>
      <c r="B2370"/>
      <c r="C2370" s="120"/>
      <c r="D2370" s="40"/>
      <c r="E2370"/>
      <c r="F2370"/>
      <c r="G2370"/>
      <c r="H2370"/>
      <c r="I2370"/>
    </row>
    <row r="2371" spans="1:9" ht="12.75">
      <c r="A2371"/>
      <c r="B2371"/>
      <c r="C2371" s="120"/>
      <c r="D2371" s="40"/>
      <c r="E2371"/>
      <c r="F2371"/>
      <c r="G2371"/>
      <c r="H2371"/>
      <c r="I2371"/>
    </row>
    <row r="2372" spans="1:9" ht="12.75">
      <c r="A2372"/>
      <c r="B2372"/>
      <c r="C2372" s="120"/>
      <c r="D2372" s="40"/>
      <c r="E2372"/>
      <c r="F2372"/>
      <c r="G2372"/>
      <c r="H2372"/>
      <c r="I2372"/>
    </row>
    <row r="2373" spans="1:9" ht="12.75">
      <c r="A2373"/>
      <c r="B2373"/>
      <c r="C2373" s="120"/>
      <c r="D2373" s="40"/>
      <c r="E2373"/>
      <c r="F2373"/>
      <c r="G2373"/>
      <c r="H2373"/>
      <c r="I2373"/>
    </row>
    <row r="2374" spans="1:9" ht="12.75">
      <c r="A2374"/>
      <c r="B2374"/>
      <c r="C2374" s="120"/>
      <c r="D2374" s="40"/>
      <c r="E2374"/>
      <c r="F2374"/>
      <c r="G2374"/>
      <c r="H2374"/>
      <c r="I2374"/>
    </row>
    <row r="2375" spans="1:9" ht="12.75">
      <c r="A2375"/>
      <c r="B2375"/>
      <c r="C2375" s="120"/>
      <c r="D2375" s="40"/>
      <c r="E2375"/>
      <c r="F2375"/>
      <c r="G2375"/>
      <c r="H2375"/>
      <c r="I2375"/>
    </row>
    <row r="2376" spans="1:9" ht="12.75">
      <c r="A2376"/>
      <c r="B2376"/>
      <c r="C2376" s="120"/>
      <c r="D2376" s="40"/>
      <c r="E2376"/>
      <c r="F2376"/>
      <c r="G2376"/>
      <c r="H2376"/>
      <c r="I2376"/>
    </row>
    <row r="2377" spans="1:9" ht="12.75">
      <c r="A2377"/>
      <c r="B2377"/>
      <c r="C2377" s="120"/>
      <c r="D2377" s="40"/>
      <c r="E2377"/>
      <c r="F2377"/>
      <c r="G2377"/>
      <c r="H2377"/>
      <c r="I2377"/>
    </row>
    <row r="2378" spans="1:9" ht="12.75">
      <c r="A2378"/>
      <c r="B2378"/>
      <c r="C2378" s="120"/>
      <c r="D2378" s="40"/>
      <c r="E2378"/>
      <c r="F2378"/>
      <c r="G2378"/>
      <c r="H2378"/>
      <c r="I2378"/>
    </row>
    <row r="2379" spans="1:9" ht="12.75">
      <c r="A2379"/>
      <c r="B2379"/>
      <c r="C2379" s="120"/>
      <c r="D2379" s="40"/>
      <c r="E2379"/>
      <c r="F2379"/>
      <c r="G2379"/>
      <c r="H2379"/>
      <c r="I2379"/>
    </row>
    <row r="2380" spans="1:9" ht="12.75">
      <c r="A2380"/>
      <c r="B2380"/>
      <c r="C2380" s="120"/>
      <c r="D2380" s="40"/>
      <c r="E2380"/>
      <c r="F2380"/>
      <c r="G2380"/>
      <c r="H2380"/>
      <c r="I2380"/>
    </row>
    <row r="2381" spans="1:9" ht="12.75">
      <c r="A2381"/>
      <c r="B2381"/>
      <c r="C2381" s="120"/>
      <c r="D2381" s="40"/>
      <c r="E2381"/>
      <c r="F2381"/>
      <c r="G2381"/>
      <c r="H2381"/>
      <c r="I2381"/>
    </row>
    <row r="2382" spans="1:9" ht="12.75">
      <c r="A2382"/>
      <c r="B2382"/>
      <c r="C2382" s="120"/>
      <c r="D2382" s="40"/>
      <c r="E2382"/>
      <c r="F2382"/>
      <c r="G2382"/>
      <c r="H2382"/>
      <c r="I2382"/>
    </row>
    <row r="2383" spans="1:9" ht="12.75">
      <c r="A2383"/>
      <c r="B2383"/>
      <c r="C2383" s="120"/>
      <c r="D2383" s="40"/>
      <c r="E2383"/>
      <c r="F2383"/>
      <c r="G2383"/>
      <c r="H2383"/>
      <c r="I2383"/>
    </row>
    <row r="2384" spans="1:9" ht="12.75">
      <c r="A2384"/>
      <c r="B2384"/>
      <c r="C2384" s="120"/>
      <c r="D2384" s="40"/>
      <c r="E2384"/>
      <c r="F2384"/>
      <c r="G2384"/>
      <c r="H2384"/>
      <c r="I2384"/>
    </row>
    <row r="2385" spans="1:9" ht="12.75">
      <c r="A2385"/>
      <c r="B2385"/>
      <c r="C2385" s="120"/>
      <c r="D2385" s="40"/>
      <c r="E2385"/>
      <c r="F2385"/>
      <c r="G2385"/>
      <c r="H2385"/>
      <c r="I2385"/>
    </row>
    <row r="2386" spans="1:9" ht="12.75">
      <c r="A2386"/>
      <c r="B2386"/>
      <c r="C2386" s="120"/>
      <c r="D2386" s="40"/>
      <c r="E2386"/>
      <c r="F2386"/>
      <c r="G2386"/>
      <c r="H2386"/>
      <c r="I2386"/>
    </row>
    <row r="2387" spans="1:9" ht="12.75">
      <c r="A2387"/>
      <c r="B2387"/>
      <c r="C2387" s="120"/>
      <c r="D2387" s="40"/>
      <c r="E2387"/>
      <c r="F2387"/>
      <c r="G2387"/>
      <c r="H2387"/>
      <c r="I2387"/>
    </row>
    <row r="2388" spans="1:9" ht="12.75">
      <c r="A2388"/>
      <c r="B2388"/>
      <c r="C2388" s="120"/>
      <c r="D2388" s="40"/>
      <c r="E2388"/>
      <c r="F2388"/>
      <c r="G2388"/>
      <c r="H2388"/>
      <c r="I2388"/>
    </row>
    <row r="2389" spans="1:9" ht="12.75">
      <c r="A2389"/>
      <c r="B2389"/>
      <c r="C2389" s="120"/>
      <c r="D2389" s="40"/>
      <c r="E2389"/>
      <c r="F2389"/>
      <c r="G2389"/>
      <c r="H2389"/>
      <c r="I2389"/>
    </row>
    <row r="2390" spans="1:9" ht="12.75">
      <c r="A2390"/>
      <c r="B2390"/>
      <c r="C2390" s="120"/>
      <c r="D2390" s="40"/>
      <c r="E2390"/>
      <c r="F2390"/>
      <c r="G2390"/>
      <c r="H2390"/>
      <c r="I2390"/>
    </row>
    <row r="2391" spans="1:9" ht="12.75">
      <c r="A2391"/>
      <c r="B2391"/>
      <c r="C2391" s="120"/>
      <c r="D2391" s="40"/>
      <c r="E2391"/>
      <c r="F2391"/>
      <c r="G2391"/>
      <c r="H2391"/>
      <c r="I2391"/>
    </row>
    <row r="2392" spans="1:9" ht="12.75">
      <c r="A2392"/>
      <c r="B2392"/>
      <c r="C2392" s="120"/>
      <c r="D2392" s="40"/>
      <c r="E2392"/>
      <c r="F2392"/>
      <c r="G2392"/>
      <c r="H2392"/>
      <c r="I2392"/>
    </row>
    <row r="2393" spans="1:9" ht="12.75">
      <c r="A2393"/>
      <c r="B2393"/>
      <c r="C2393" s="120"/>
      <c r="D2393" s="40"/>
      <c r="E2393"/>
      <c r="F2393"/>
      <c r="G2393"/>
      <c r="H2393"/>
      <c r="I2393"/>
    </row>
    <row r="2394" spans="1:9" ht="12.75">
      <c r="A2394"/>
      <c r="B2394"/>
      <c r="C2394" s="120"/>
      <c r="D2394" s="40"/>
      <c r="E2394"/>
      <c r="F2394"/>
      <c r="G2394"/>
      <c r="H2394"/>
      <c r="I2394"/>
    </row>
    <row r="2395" spans="1:9" ht="12.75">
      <c r="A2395"/>
      <c r="B2395"/>
      <c r="C2395" s="120"/>
      <c r="D2395" s="40"/>
      <c r="E2395"/>
      <c r="F2395"/>
      <c r="G2395"/>
      <c r="H2395"/>
      <c r="I2395"/>
    </row>
    <row r="2396" spans="1:9" ht="12.75">
      <c r="A2396"/>
      <c r="B2396"/>
      <c r="C2396" s="120"/>
      <c r="D2396" s="40"/>
      <c r="E2396"/>
      <c r="F2396"/>
      <c r="G2396"/>
      <c r="H2396"/>
      <c r="I2396"/>
    </row>
    <row r="2397" spans="1:9" ht="12.75">
      <c r="A2397"/>
      <c r="B2397"/>
      <c r="C2397" s="120"/>
      <c r="D2397" s="40"/>
      <c r="E2397"/>
      <c r="F2397"/>
      <c r="G2397"/>
      <c r="H2397"/>
      <c r="I2397"/>
    </row>
    <row r="2398" spans="1:9" ht="12.75">
      <c r="A2398"/>
      <c r="B2398"/>
      <c r="C2398" s="120"/>
      <c r="D2398" s="40"/>
      <c r="E2398"/>
      <c r="F2398"/>
      <c r="G2398"/>
      <c r="H2398"/>
      <c r="I2398"/>
    </row>
    <row r="2399" spans="1:9" ht="12.75">
      <c r="A2399"/>
      <c r="B2399"/>
      <c r="C2399" s="120"/>
      <c r="D2399" s="40"/>
      <c r="E2399"/>
      <c r="F2399"/>
      <c r="G2399"/>
      <c r="H2399"/>
      <c r="I2399"/>
    </row>
    <row r="2400" spans="1:9" ht="12.75">
      <c r="A2400"/>
      <c r="B2400"/>
      <c r="C2400" s="120"/>
      <c r="D2400" s="40"/>
      <c r="E2400"/>
      <c r="F2400"/>
      <c r="G2400"/>
      <c r="H2400"/>
      <c r="I2400"/>
    </row>
    <row r="2401" spans="1:9" ht="12.75">
      <c r="A2401"/>
      <c r="B2401"/>
      <c r="C2401" s="120"/>
      <c r="D2401" s="40"/>
      <c r="E2401"/>
      <c r="F2401"/>
      <c r="G2401"/>
      <c r="H2401"/>
      <c r="I2401"/>
    </row>
    <row r="2402" spans="1:9" ht="12.75">
      <c r="A2402"/>
      <c r="B2402"/>
      <c r="C2402" s="120"/>
      <c r="D2402" s="40"/>
      <c r="E2402"/>
      <c r="F2402"/>
      <c r="G2402"/>
      <c r="H2402"/>
      <c r="I2402"/>
    </row>
    <row r="2403" spans="1:9" ht="12.75">
      <c r="A2403"/>
      <c r="B2403"/>
      <c r="C2403" s="120"/>
      <c r="D2403" s="40"/>
      <c r="E2403"/>
      <c r="F2403"/>
      <c r="G2403"/>
      <c r="H2403"/>
      <c r="I2403"/>
    </row>
    <row r="2404" spans="1:9" ht="12.75">
      <c r="A2404"/>
      <c r="B2404"/>
      <c r="C2404" s="120"/>
      <c r="D2404" s="40"/>
      <c r="E2404"/>
      <c r="F2404"/>
      <c r="G2404"/>
      <c r="H2404"/>
      <c r="I2404"/>
    </row>
    <row r="2405" spans="1:9" ht="12.75">
      <c r="A2405"/>
      <c r="B2405"/>
      <c r="C2405" s="120"/>
      <c r="D2405" s="40"/>
      <c r="E2405"/>
      <c r="F2405"/>
      <c r="G2405"/>
      <c r="H2405"/>
      <c r="I2405"/>
    </row>
    <row r="2406" spans="1:9" ht="12.75">
      <c r="A2406"/>
      <c r="B2406"/>
      <c r="C2406" s="120"/>
      <c r="D2406" s="40"/>
      <c r="E2406"/>
      <c r="F2406"/>
      <c r="G2406"/>
      <c r="H2406"/>
      <c r="I2406"/>
    </row>
    <row r="2407" spans="1:9" ht="12.75">
      <c r="A2407"/>
      <c r="B2407"/>
      <c r="C2407" s="120"/>
      <c r="D2407" s="40"/>
      <c r="E2407"/>
      <c r="F2407"/>
      <c r="G2407"/>
      <c r="H2407"/>
      <c r="I2407"/>
    </row>
    <row r="2408" spans="1:9" ht="12.75">
      <c r="A2408"/>
      <c r="B2408"/>
      <c r="C2408" s="120"/>
      <c r="D2408" s="40"/>
      <c r="E2408"/>
      <c r="F2408"/>
      <c r="G2408"/>
      <c r="H2408"/>
      <c r="I2408"/>
    </row>
    <row r="2409" spans="1:9" ht="12.75">
      <c r="A2409"/>
      <c r="B2409"/>
      <c r="C2409" s="120"/>
      <c r="D2409" s="40"/>
      <c r="E2409"/>
      <c r="F2409"/>
      <c r="G2409"/>
      <c r="H2409"/>
      <c r="I2409"/>
    </row>
    <row r="2410" spans="1:9" ht="12.75">
      <c r="A2410"/>
      <c r="B2410"/>
      <c r="C2410" s="120"/>
      <c r="D2410" s="40"/>
      <c r="E2410"/>
      <c r="F2410"/>
      <c r="G2410"/>
      <c r="H2410"/>
      <c r="I2410"/>
    </row>
    <row r="2411" spans="1:9" ht="12.75">
      <c r="A2411"/>
      <c r="B2411"/>
      <c r="C2411" s="120"/>
      <c r="D2411" s="40"/>
      <c r="E2411"/>
      <c r="F2411"/>
      <c r="G2411"/>
      <c r="H2411"/>
      <c r="I2411"/>
    </row>
    <row r="2412" spans="1:9" ht="12.75">
      <c r="A2412"/>
      <c r="B2412"/>
      <c r="C2412" s="120"/>
      <c r="D2412" s="40"/>
      <c r="E2412"/>
      <c r="F2412"/>
      <c r="G2412"/>
      <c r="H2412"/>
      <c r="I2412"/>
    </row>
    <row r="2413" spans="1:9" ht="12.75">
      <c r="A2413"/>
      <c r="B2413"/>
      <c r="C2413" s="120"/>
      <c r="D2413" s="40"/>
      <c r="E2413"/>
      <c r="F2413"/>
      <c r="G2413"/>
      <c r="H2413"/>
      <c r="I2413"/>
    </row>
    <row r="2414" spans="1:9" ht="12.75">
      <c r="A2414"/>
      <c r="B2414"/>
      <c r="C2414" s="120"/>
      <c r="D2414" s="40"/>
      <c r="E2414"/>
      <c r="F2414"/>
      <c r="G2414"/>
      <c r="H2414"/>
      <c r="I2414"/>
    </row>
    <row r="2415" spans="1:9" ht="12.75">
      <c r="A2415"/>
      <c r="B2415"/>
      <c r="C2415" s="120"/>
      <c r="D2415" s="40"/>
      <c r="E2415"/>
      <c r="F2415"/>
      <c r="G2415"/>
      <c r="H2415"/>
      <c r="I2415"/>
    </row>
    <row r="2416" spans="1:9" ht="12.75">
      <c r="A2416"/>
      <c r="B2416"/>
      <c r="C2416" s="120"/>
      <c r="D2416" s="40"/>
      <c r="E2416"/>
      <c r="F2416"/>
      <c r="G2416"/>
      <c r="H2416"/>
      <c r="I2416"/>
    </row>
    <row r="2417" spans="1:9" ht="12.75">
      <c r="A2417"/>
      <c r="B2417"/>
      <c r="C2417" s="120"/>
      <c r="D2417" s="40"/>
      <c r="E2417"/>
      <c r="F2417"/>
      <c r="G2417"/>
      <c r="H2417"/>
      <c r="I2417"/>
    </row>
    <row r="2418" spans="1:9" ht="12.75">
      <c r="A2418"/>
      <c r="B2418"/>
      <c r="C2418" s="120"/>
      <c r="D2418" s="40"/>
      <c r="E2418"/>
      <c r="F2418"/>
      <c r="G2418"/>
      <c r="H2418"/>
      <c r="I2418"/>
    </row>
    <row r="2419" spans="1:9" ht="12.75">
      <c r="A2419"/>
      <c r="B2419"/>
      <c r="C2419" s="120"/>
      <c r="D2419" s="40"/>
      <c r="E2419"/>
      <c r="F2419"/>
      <c r="G2419"/>
      <c r="H2419"/>
      <c r="I2419"/>
    </row>
    <row r="2420" spans="1:9" ht="12.75">
      <c r="A2420"/>
      <c r="B2420"/>
      <c r="C2420" s="120"/>
      <c r="D2420" s="40"/>
      <c r="E2420"/>
      <c r="F2420"/>
      <c r="G2420"/>
      <c r="H2420"/>
      <c r="I2420"/>
    </row>
    <row r="2421" spans="1:9" ht="12.75">
      <c r="A2421"/>
      <c r="B2421"/>
      <c r="C2421" s="120"/>
      <c r="D2421" s="40"/>
      <c r="E2421"/>
      <c r="F2421"/>
      <c r="G2421"/>
      <c r="H2421"/>
      <c r="I2421"/>
    </row>
    <row r="2422" spans="1:9" ht="12.75">
      <c r="A2422"/>
      <c r="B2422"/>
      <c r="C2422" s="120"/>
      <c r="D2422" s="40"/>
      <c r="E2422"/>
      <c r="F2422"/>
      <c r="G2422"/>
      <c r="H2422"/>
      <c r="I2422"/>
    </row>
    <row r="2423" spans="1:9" ht="12.75">
      <c r="A2423"/>
      <c r="B2423"/>
      <c r="C2423" s="120"/>
      <c r="D2423" s="40"/>
      <c r="E2423"/>
      <c r="F2423"/>
      <c r="G2423"/>
      <c r="H2423"/>
      <c r="I2423"/>
    </row>
    <row r="2424" spans="1:9" ht="12.75">
      <c r="A2424"/>
      <c r="B2424"/>
      <c r="C2424" s="120"/>
      <c r="D2424" s="40"/>
      <c r="E2424"/>
      <c r="F2424"/>
      <c r="G2424"/>
      <c r="H2424"/>
      <c r="I2424"/>
    </row>
    <row r="2425" spans="1:9" ht="12.75">
      <c r="A2425"/>
      <c r="B2425"/>
      <c r="C2425" s="120"/>
      <c r="D2425" s="40"/>
      <c r="E2425"/>
      <c r="F2425"/>
      <c r="G2425"/>
      <c r="H2425"/>
      <c r="I2425"/>
    </row>
    <row r="2426" spans="1:9" ht="12.75">
      <c r="A2426"/>
      <c r="B2426"/>
      <c r="C2426" s="120"/>
      <c r="D2426" s="40"/>
      <c r="E2426"/>
      <c r="F2426"/>
      <c r="G2426"/>
      <c r="H2426"/>
      <c r="I2426"/>
    </row>
    <row r="2427" spans="1:9" ht="12.75">
      <c r="A2427"/>
      <c r="B2427"/>
      <c r="C2427" s="120"/>
      <c r="D2427" s="40"/>
      <c r="E2427"/>
      <c r="F2427"/>
      <c r="G2427"/>
      <c r="H2427"/>
      <c r="I2427"/>
    </row>
    <row r="2428" spans="1:9" ht="12.75">
      <c r="A2428"/>
      <c r="B2428"/>
      <c r="C2428" s="120"/>
      <c r="D2428" s="40"/>
      <c r="E2428"/>
      <c r="F2428"/>
      <c r="G2428"/>
      <c r="H2428"/>
      <c r="I2428"/>
    </row>
    <row r="2429" spans="1:9" ht="12.75">
      <c r="A2429"/>
      <c r="B2429"/>
      <c r="C2429" s="120"/>
      <c r="D2429" s="40"/>
      <c r="E2429"/>
      <c r="F2429"/>
      <c r="G2429"/>
      <c r="H2429"/>
      <c r="I2429"/>
    </row>
    <row r="2430" spans="1:9" ht="12.75">
      <c r="A2430"/>
      <c r="B2430"/>
      <c r="C2430" s="120"/>
      <c r="D2430" s="40"/>
      <c r="E2430"/>
      <c r="F2430"/>
      <c r="G2430"/>
      <c r="H2430"/>
      <c r="I2430"/>
    </row>
    <row r="2431" spans="1:9" ht="12.75">
      <c r="A2431"/>
      <c r="B2431"/>
      <c r="C2431" s="120"/>
      <c r="D2431" s="40"/>
      <c r="E2431"/>
      <c r="F2431"/>
      <c r="G2431"/>
      <c r="H2431"/>
      <c r="I2431"/>
    </row>
    <row r="2432" spans="1:9" ht="12.75">
      <c r="A2432"/>
      <c r="B2432"/>
      <c r="C2432" s="120"/>
      <c r="D2432" s="40"/>
      <c r="E2432"/>
      <c r="F2432"/>
      <c r="G2432"/>
      <c r="H2432"/>
      <c r="I2432"/>
    </row>
    <row r="2433" spans="1:9" ht="12.75">
      <c r="A2433"/>
      <c r="B2433"/>
      <c r="C2433" s="120"/>
      <c r="D2433" s="40"/>
      <c r="E2433"/>
      <c r="F2433"/>
      <c r="G2433"/>
      <c r="H2433"/>
      <c r="I2433"/>
    </row>
    <row r="2434" spans="1:9" ht="12.75">
      <c r="A2434"/>
      <c r="B2434"/>
      <c r="C2434" s="120"/>
      <c r="D2434" s="40"/>
      <c r="E2434"/>
      <c r="F2434"/>
      <c r="G2434"/>
      <c r="H2434"/>
      <c r="I2434"/>
    </row>
    <row r="2435" spans="1:9" ht="12.75">
      <c r="A2435"/>
      <c r="B2435"/>
      <c r="C2435" s="120"/>
      <c r="D2435" s="40"/>
      <c r="E2435"/>
      <c r="F2435"/>
      <c r="G2435"/>
      <c r="H2435"/>
      <c r="I2435"/>
    </row>
    <row r="2436" spans="1:9" ht="12.75">
      <c r="A2436"/>
      <c r="B2436"/>
      <c r="C2436" s="120"/>
      <c r="D2436" s="40"/>
      <c r="E2436"/>
      <c r="F2436"/>
      <c r="G2436"/>
      <c r="H2436"/>
      <c r="I2436"/>
    </row>
    <row r="2437" spans="1:9" ht="12.75">
      <c r="A2437"/>
      <c r="B2437"/>
      <c r="C2437" s="120"/>
      <c r="D2437" s="40"/>
      <c r="E2437"/>
      <c r="F2437"/>
      <c r="G2437"/>
      <c r="H2437"/>
      <c r="I2437"/>
    </row>
    <row r="2438" spans="1:9" ht="12.75">
      <c r="A2438"/>
      <c r="B2438"/>
      <c r="C2438" s="120"/>
      <c r="D2438" s="40"/>
      <c r="E2438"/>
      <c r="F2438"/>
      <c r="G2438"/>
      <c r="H2438"/>
      <c r="I2438"/>
    </row>
    <row r="2439" spans="1:9" ht="12.75">
      <c r="A2439"/>
      <c r="B2439"/>
      <c r="C2439" s="120"/>
      <c r="D2439" s="40"/>
      <c r="E2439"/>
      <c r="F2439"/>
      <c r="G2439"/>
      <c r="H2439"/>
      <c r="I2439"/>
    </row>
    <row r="2440" spans="1:9" ht="12.75">
      <c r="A2440"/>
      <c r="B2440"/>
      <c r="C2440" s="120"/>
      <c r="D2440" s="40"/>
      <c r="E2440"/>
      <c r="F2440"/>
      <c r="G2440"/>
      <c r="H2440"/>
      <c r="I2440"/>
    </row>
    <row r="2441" spans="1:9" ht="12.75">
      <c r="A2441"/>
      <c r="B2441"/>
      <c r="C2441" s="120"/>
      <c r="D2441" s="40"/>
      <c r="E2441"/>
      <c r="F2441"/>
      <c r="G2441"/>
      <c r="H2441"/>
      <c r="I2441"/>
    </row>
    <row r="2442" spans="1:9" ht="12.75">
      <c r="A2442"/>
      <c r="B2442"/>
      <c r="C2442" s="120"/>
      <c r="D2442" s="40"/>
      <c r="E2442"/>
      <c r="F2442"/>
      <c r="G2442"/>
      <c r="H2442"/>
      <c r="I2442"/>
    </row>
    <row r="2443" spans="1:9" ht="12.75">
      <c r="A2443"/>
      <c r="B2443"/>
      <c r="C2443" s="120"/>
      <c r="D2443" s="40"/>
      <c r="E2443"/>
      <c r="F2443"/>
      <c r="G2443"/>
      <c r="H2443"/>
      <c r="I2443"/>
    </row>
    <row r="2444" spans="1:9" ht="12.75">
      <c r="A2444"/>
      <c r="B2444"/>
      <c r="C2444" s="120"/>
      <c r="D2444" s="40"/>
      <c r="E2444"/>
      <c r="F2444"/>
      <c r="G2444"/>
      <c r="H2444"/>
      <c r="I2444"/>
    </row>
    <row r="2445" spans="1:9" ht="12.75">
      <c r="A2445"/>
      <c r="B2445"/>
      <c r="C2445" s="120"/>
      <c r="D2445" s="40"/>
      <c r="E2445"/>
      <c r="F2445"/>
      <c r="G2445"/>
      <c r="H2445"/>
      <c r="I2445"/>
    </row>
    <row r="2446" spans="1:9" ht="12.75">
      <c r="A2446"/>
      <c r="B2446"/>
      <c r="C2446" s="120"/>
      <c r="D2446" s="40"/>
      <c r="E2446"/>
      <c r="F2446"/>
      <c r="G2446"/>
      <c r="H2446"/>
      <c r="I2446"/>
    </row>
    <row r="2447" spans="1:9" ht="12.75">
      <c r="A2447"/>
      <c r="B2447"/>
      <c r="C2447" s="120"/>
      <c r="D2447" s="40"/>
      <c r="E2447"/>
      <c r="F2447"/>
      <c r="G2447"/>
      <c r="H2447"/>
      <c r="I2447"/>
    </row>
    <row r="2448" spans="1:9" ht="12.75">
      <c r="A2448"/>
      <c r="B2448"/>
      <c r="C2448" s="120"/>
      <c r="D2448" s="40"/>
      <c r="E2448"/>
      <c r="F2448"/>
      <c r="G2448"/>
      <c r="H2448"/>
      <c r="I2448"/>
    </row>
    <row r="2449" spans="1:9" ht="12.75">
      <c r="A2449"/>
      <c r="B2449"/>
      <c r="C2449" s="120"/>
      <c r="D2449" s="40"/>
      <c r="E2449"/>
      <c r="F2449"/>
      <c r="G2449"/>
      <c r="H2449"/>
      <c r="I2449"/>
    </row>
    <row r="2450" spans="1:9" ht="12.75">
      <c r="A2450"/>
      <c r="B2450"/>
      <c r="C2450" s="120"/>
      <c r="D2450" s="40"/>
      <c r="E2450"/>
      <c r="F2450"/>
      <c r="G2450"/>
      <c r="H2450"/>
      <c r="I2450"/>
    </row>
    <row r="2451" spans="1:9" ht="12.75">
      <c r="A2451"/>
      <c r="B2451"/>
      <c r="C2451" s="120"/>
      <c r="D2451" s="40"/>
      <c r="E2451"/>
      <c r="F2451"/>
      <c r="G2451"/>
      <c r="H2451"/>
      <c r="I2451"/>
    </row>
    <row r="2452" spans="1:9" ht="12.75">
      <c r="A2452"/>
      <c r="B2452"/>
      <c r="C2452" s="120"/>
      <c r="D2452" s="40"/>
      <c r="E2452"/>
      <c r="F2452"/>
      <c r="G2452"/>
      <c r="H2452"/>
      <c r="I2452"/>
    </row>
    <row r="2453" spans="1:9" ht="12.75">
      <c r="A2453"/>
      <c r="B2453"/>
      <c r="C2453" s="120"/>
      <c r="D2453" s="40"/>
      <c r="E2453"/>
      <c r="F2453"/>
      <c r="G2453"/>
      <c r="H2453"/>
      <c r="I2453"/>
    </row>
    <row r="2454" spans="1:9" ht="12.75">
      <c r="A2454"/>
      <c r="B2454"/>
      <c r="C2454" s="120"/>
      <c r="D2454" s="40"/>
      <c r="E2454"/>
      <c r="F2454"/>
      <c r="G2454"/>
      <c r="H2454"/>
      <c r="I2454"/>
    </row>
    <row r="2455" spans="1:9" ht="12.75">
      <c r="A2455"/>
      <c r="B2455"/>
      <c r="C2455" s="120"/>
      <c r="D2455" s="40"/>
      <c r="E2455"/>
      <c r="F2455"/>
      <c r="G2455"/>
      <c r="H2455"/>
      <c r="I2455"/>
    </row>
    <row r="2456" spans="1:9" ht="12.75">
      <c r="A2456"/>
      <c r="B2456"/>
      <c r="C2456" s="120"/>
      <c r="D2456" s="40"/>
      <c r="E2456"/>
      <c r="F2456"/>
      <c r="G2456"/>
      <c r="H2456"/>
      <c r="I2456"/>
    </row>
    <row r="2457" spans="1:9" ht="12.75">
      <c r="A2457"/>
      <c r="B2457"/>
      <c r="C2457" s="120"/>
      <c r="D2457" s="40"/>
      <c r="E2457"/>
      <c r="F2457"/>
      <c r="G2457"/>
      <c r="H2457"/>
      <c r="I2457"/>
    </row>
    <row r="2458" spans="1:9" ht="12.75">
      <c r="A2458"/>
      <c r="B2458"/>
      <c r="C2458" s="120"/>
      <c r="D2458" s="40"/>
      <c r="E2458"/>
      <c r="F2458"/>
      <c r="G2458"/>
      <c r="H2458"/>
      <c r="I2458"/>
    </row>
    <row r="2459" spans="1:9" ht="12.75">
      <c r="A2459"/>
      <c r="B2459"/>
      <c r="C2459" s="120"/>
      <c r="D2459" s="40"/>
      <c r="E2459"/>
      <c r="F2459"/>
      <c r="G2459"/>
      <c r="H2459"/>
      <c r="I2459"/>
    </row>
    <row r="2460" spans="1:9" ht="12.75">
      <c r="A2460"/>
      <c r="B2460"/>
      <c r="C2460" s="120"/>
      <c r="D2460" s="40"/>
      <c r="E2460"/>
      <c r="F2460"/>
      <c r="G2460"/>
      <c r="H2460"/>
      <c r="I2460"/>
    </row>
    <row r="2461" spans="1:9" ht="12.75">
      <c r="A2461"/>
      <c r="B2461"/>
      <c r="C2461" s="120"/>
      <c r="D2461" s="40"/>
      <c r="E2461"/>
      <c r="F2461"/>
      <c r="G2461"/>
      <c r="H2461"/>
      <c r="I2461"/>
    </row>
    <row r="2462" spans="1:9" ht="12.75">
      <c r="A2462"/>
      <c r="B2462"/>
      <c r="C2462" s="120"/>
      <c r="D2462" s="40"/>
      <c r="E2462"/>
      <c r="F2462"/>
      <c r="G2462"/>
      <c r="H2462"/>
      <c r="I2462"/>
    </row>
    <row r="2463" spans="1:9" ht="12.75">
      <c r="A2463"/>
      <c r="B2463"/>
      <c r="C2463" s="120"/>
      <c r="D2463" s="40"/>
      <c r="E2463"/>
      <c r="F2463"/>
      <c r="G2463"/>
      <c r="H2463"/>
      <c r="I2463"/>
    </row>
    <row r="2464" spans="1:9" ht="12.75">
      <c r="A2464"/>
      <c r="B2464"/>
      <c r="C2464" s="120"/>
      <c r="D2464" s="40"/>
      <c r="E2464"/>
      <c r="F2464"/>
      <c r="G2464"/>
      <c r="H2464"/>
      <c r="I2464"/>
    </row>
    <row r="2465" spans="1:9" ht="12.75">
      <c r="A2465"/>
      <c r="B2465"/>
      <c r="C2465" s="120"/>
      <c r="D2465" s="40"/>
      <c r="E2465"/>
      <c r="F2465"/>
      <c r="G2465"/>
      <c r="H2465"/>
      <c r="I2465"/>
    </row>
    <row r="2466" spans="1:9" ht="12.75">
      <c r="A2466"/>
      <c r="B2466"/>
      <c r="C2466" s="120"/>
      <c r="D2466" s="40"/>
      <c r="E2466"/>
      <c r="F2466"/>
      <c r="G2466"/>
      <c r="H2466"/>
      <c r="I2466"/>
    </row>
    <row r="2467" spans="1:9" ht="12.75">
      <c r="A2467"/>
      <c r="B2467"/>
      <c r="C2467" s="120"/>
      <c r="D2467" s="40"/>
      <c r="E2467"/>
      <c r="F2467"/>
      <c r="G2467"/>
      <c r="H2467"/>
      <c r="I2467"/>
    </row>
    <row r="2468" spans="1:9" ht="12.75">
      <c r="A2468"/>
      <c r="B2468"/>
      <c r="C2468" s="120"/>
      <c r="D2468" s="40"/>
      <c r="E2468"/>
      <c r="F2468"/>
      <c r="G2468"/>
      <c r="H2468"/>
      <c r="I2468"/>
    </row>
    <row r="2469" spans="1:9" ht="12.75">
      <c r="A2469"/>
      <c r="B2469"/>
      <c r="C2469" s="120"/>
      <c r="D2469" s="40"/>
      <c r="E2469"/>
      <c r="F2469"/>
      <c r="G2469"/>
      <c r="H2469"/>
      <c r="I2469"/>
    </row>
    <row r="2470" spans="1:9" ht="12.75">
      <c r="A2470"/>
      <c r="B2470"/>
      <c r="C2470" s="120"/>
      <c r="D2470" s="40"/>
      <c r="E2470"/>
      <c r="F2470"/>
      <c r="G2470"/>
      <c r="H2470"/>
      <c r="I2470"/>
    </row>
    <row r="2471" spans="1:9" ht="12.75">
      <c r="A2471"/>
      <c r="B2471"/>
      <c r="C2471" s="120"/>
      <c r="D2471" s="40"/>
      <c r="E2471"/>
      <c r="F2471"/>
      <c r="G2471"/>
      <c r="H2471"/>
      <c r="I2471"/>
    </row>
    <row r="2472" spans="1:9" ht="12.75">
      <c r="A2472"/>
      <c r="B2472"/>
      <c r="C2472" s="120"/>
      <c r="D2472" s="40"/>
      <c r="E2472"/>
      <c r="F2472"/>
      <c r="G2472"/>
      <c r="H2472"/>
      <c r="I2472"/>
    </row>
    <row r="2473" spans="1:9" ht="12.75">
      <c r="A2473"/>
      <c r="B2473"/>
      <c r="C2473" s="120"/>
      <c r="D2473" s="40"/>
      <c r="E2473"/>
      <c r="F2473"/>
      <c r="G2473"/>
      <c r="H2473"/>
      <c r="I2473"/>
    </row>
    <row r="2474" spans="1:9" ht="12.75">
      <c r="A2474"/>
      <c r="B2474"/>
      <c r="C2474" s="120"/>
      <c r="D2474" s="40"/>
      <c r="E2474"/>
      <c r="F2474"/>
      <c r="G2474"/>
      <c r="H2474"/>
      <c r="I2474"/>
    </row>
    <row r="2475" spans="1:9" ht="12.75">
      <c r="A2475"/>
      <c r="B2475"/>
      <c r="C2475" s="120"/>
      <c r="D2475" s="40"/>
      <c r="E2475"/>
      <c r="F2475"/>
      <c r="G2475"/>
      <c r="H2475"/>
      <c r="I2475"/>
    </row>
    <row r="2476" spans="1:9" ht="12.75">
      <c r="A2476"/>
      <c r="B2476"/>
      <c r="C2476" s="120"/>
      <c r="D2476" s="40"/>
      <c r="E2476"/>
      <c r="F2476"/>
      <c r="G2476"/>
      <c r="H2476"/>
      <c r="I2476"/>
    </row>
    <row r="2477" spans="1:9" ht="12.75">
      <c r="A2477"/>
      <c r="B2477"/>
      <c r="C2477" s="120"/>
      <c r="D2477" s="40"/>
      <c r="E2477"/>
      <c r="F2477"/>
      <c r="G2477"/>
      <c r="H2477"/>
      <c r="I2477"/>
    </row>
    <row r="2478" spans="1:9" ht="12.75">
      <c r="A2478"/>
      <c r="B2478"/>
      <c r="C2478" s="120"/>
      <c r="D2478" s="40"/>
      <c r="E2478"/>
      <c r="F2478"/>
      <c r="G2478"/>
      <c r="H2478"/>
      <c r="I2478"/>
    </row>
    <row r="2479" spans="1:9" ht="12.75">
      <c r="A2479"/>
      <c r="B2479"/>
      <c r="C2479" s="120"/>
      <c r="D2479" s="40"/>
      <c r="E2479"/>
      <c r="F2479"/>
      <c r="G2479"/>
      <c r="H2479"/>
      <c r="I2479"/>
    </row>
    <row r="2480" spans="1:9" ht="12.75">
      <c r="A2480"/>
      <c r="B2480"/>
      <c r="C2480" s="120"/>
      <c r="D2480" s="40"/>
      <c r="E2480"/>
      <c r="F2480"/>
      <c r="G2480"/>
      <c r="H2480"/>
      <c r="I2480"/>
    </row>
    <row r="2481" spans="1:9" ht="12.75">
      <c r="A2481"/>
      <c r="B2481"/>
      <c r="C2481" s="120"/>
      <c r="D2481" s="40"/>
      <c r="E2481"/>
      <c r="F2481"/>
      <c r="G2481"/>
      <c r="H2481"/>
      <c r="I2481"/>
    </row>
    <row r="2482" spans="1:9" ht="12.75">
      <c r="A2482"/>
      <c r="B2482"/>
      <c r="C2482" s="120"/>
      <c r="D2482" s="40"/>
      <c r="E2482"/>
      <c r="F2482"/>
      <c r="G2482"/>
      <c r="H2482"/>
      <c r="I2482"/>
    </row>
    <row r="2483" spans="1:9" ht="12.75">
      <c r="A2483"/>
      <c r="B2483"/>
      <c r="C2483" s="120"/>
      <c r="D2483" s="40"/>
      <c r="E2483"/>
      <c r="F2483"/>
      <c r="G2483"/>
      <c r="H2483"/>
      <c r="I2483"/>
    </row>
    <row r="2484" spans="1:9" ht="12.75">
      <c r="A2484"/>
      <c r="B2484"/>
      <c r="C2484" s="120"/>
      <c r="D2484" s="40"/>
      <c r="E2484"/>
      <c r="F2484"/>
      <c r="G2484"/>
      <c r="H2484"/>
      <c r="I2484"/>
    </row>
    <row r="2485" spans="1:9" ht="12.75">
      <c r="A2485"/>
      <c r="B2485"/>
      <c r="C2485" s="120"/>
      <c r="D2485" s="40"/>
      <c r="E2485"/>
      <c r="F2485"/>
      <c r="G2485"/>
      <c r="H2485"/>
      <c r="I2485"/>
    </row>
    <row r="2486" spans="1:9" ht="12.75">
      <c r="A2486"/>
      <c r="B2486"/>
      <c r="C2486" s="120"/>
      <c r="D2486" s="40"/>
      <c r="E2486"/>
      <c r="F2486"/>
      <c r="G2486"/>
      <c r="H2486"/>
      <c r="I2486"/>
    </row>
    <row r="2487" spans="1:9" ht="12.75">
      <c r="A2487"/>
      <c r="B2487"/>
      <c r="C2487" s="120"/>
      <c r="D2487" s="40"/>
      <c r="E2487"/>
      <c r="F2487"/>
      <c r="G2487"/>
      <c r="H2487"/>
      <c r="I2487"/>
    </row>
    <row r="2488" spans="1:9" ht="12.75">
      <c r="A2488"/>
      <c r="B2488"/>
      <c r="C2488" s="120"/>
      <c r="D2488" s="40"/>
      <c r="E2488"/>
      <c r="F2488"/>
      <c r="G2488"/>
      <c r="H2488"/>
      <c r="I2488"/>
    </row>
    <row r="2489" spans="1:9" ht="12.75">
      <c r="A2489"/>
      <c r="B2489"/>
      <c r="C2489" s="120"/>
      <c r="D2489" s="40"/>
      <c r="E2489"/>
      <c r="F2489"/>
      <c r="G2489"/>
      <c r="H2489"/>
      <c r="I2489"/>
    </row>
    <row r="2490" spans="1:9" ht="12.75">
      <c r="A2490"/>
      <c r="B2490"/>
      <c r="C2490" s="120"/>
      <c r="D2490" s="40"/>
      <c r="E2490"/>
      <c r="F2490"/>
      <c r="G2490"/>
      <c r="H2490"/>
      <c r="I2490"/>
    </row>
    <row r="2491" spans="1:9" ht="12.75">
      <c r="A2491"/>
      <c r="B2491"/>
      <c r="C2491" s="120"/>
      <c r="D2491" s="40"/>
      <c r="E2491"/>
      <c r="F2491"/>
      <c r="G2491"/>
      <c r="H2491"/>
      <c r="I2491"/>
    </row>
    <row r="2492" spans="1:9" ht="12.75">
      <c r="A2492"/>
      <c r="B2492"/>
      <c r="C2492" s="120"/>
      <c r="D2492" s="40"/>
      <c r="E2492"/>
      <c r="F2492"/>
      <c r="G2492"/>
      <c r="H2492"/>
      <c r="I2492"/>
    </row>
    <row r="2493" spans="1:9" ht="12.75">
      <c r="A2493"/>
      <c r="B2493"/>
      <c r="C2493" s="120"/>
      <c r="D2493" s="40"/>
      <c r="E2493"/>
      <c r="F2493"/>
      <c r="G2493"/>
      <c r="H2493"/>
      <c r="I2493"/>
    </row>
    <row r="2494" spans="1:9" ht="12.75">
      <c r="A2494"/>
      <c r="B2494"/>
      <c r="C2494" s="120"/>
      <c r="D2494" s="40"/>
      <c r="E2494"/>
      <c r="F2494"/>
      <c r="G2494"/>
      <c r="H2494"/>
      <c r="I2494"/>
    </row>
    <row r="2495" spans="1:9" ht="12.75">
      <c r="A2495"/>
      <c r="B2495"/>
      <c r="C2495" s="120"/>
      <c r="D2495" s="40"/>
      <c r="E2495"/>
      <c r="F2495"/>
      <c r="G2495"/>
      <c r="H2495"/>
      <c r="I2495"/>
    </row>
    <row r="2496" spans="1:9" ht="12.75">
      <c r="A2496"/>
      <c r="B2496"/>
      <c r="C2496" s="120"/>
      <c r="D2496" s="40"/>
      <c r="E2496"/>
      <c r="F2496"/>
      <c r="G2496"/>
      <c r="H2496"/>
      <c r="I2496"/>
    </row>
    <row r="2497" spans="1:9" ht="12.75">
      <c r="A2497"/>
      <c r="B2497"/>
      <c r="C2497" s="120"/>
      <c r="D2497" s="40"/>
      <c r="E2497"/>
      <c r="F2497"/>
      <c r="G2497"/>
      <c r="H2497"/>
      <c r="I2497"/>
    </row>
    <row r="2498" spans="1:9" ht="12.75">
      <c r="A2498"/>
      <c r="B2498"/>
      <c r="C2498" s="120"/>
      <c r="D2498" s="40"/>
      <c r="E2498"/>
      <c r="F2498"/>
      <c r="G2498"/>
      <c r="H2498"/>
      <c r="I2498"/>
    </row>
    <row r="2499" spans="1:9" ht="12.75">
      <c r="A2499"/>
      <c r="B2499"/>
      <c r="C2499" s="120"/>
      <c r="D2499" s="40"/>
      <c r="E2499"/>
      <c r="F2499"/>
      <c r="G2499"/>
      <c r="H2499"/>
      <c r="I2499"/>
    </row>
    <row r="2500" spans="1:9" ht="12.75">
      <c r="A2500"/>
      <c r="B2500"/>
      <c r="C2500" s="120"/>
      <c r="D2500" s="40"/>
      <c r="E2500"/>
      <c r="F2500"/>
      <c r="G2500"/>
      <c r="H2500"/>
      <c r="I2500"/>
    </row>
    <row r="2501" spans="1:9" ht="12.75">
      <c r="A2501"/>
      <c r="B2501"/>
      <c r="C2501" s="120"/>
      <c r="D2501" s="40"/>
      <c r="E2501"/>
      <c r="F2501"/>
      <c r="G2501"/>
      <c r="H2501"/>
      <c r="I2501"/>
    </row>
    <row r="2502" spans="1:9" ht="12.75">
      <c r="A2502"/>
      <c r="B2502"/>
      <c r="C2502" s="120"/>
      <c r="D2502" s="40"/>
      <c r="E2502"/>
      <c r="F2502"/>
      <c r="G2502"/>
      <c r="H2502"/>
      <c r="I2502"/>
    </row>
    <row r="2503" spans="1:9" ht="12.75">
      <c r="A2503"/>
      <c r="B2503"/>
      <c r="C2503" s="120"/>
      <c r="D2503" s="40"/>
      <c r="E2503"/>
      <c r="F2503"/>
      <c r="G2503"/>
      <c r="H2503"/>
      <c r="I2503"/>
    </row>
    <row r="2504" spans="1:9" ht="12.75">
      <c r="A2504"/>
      <c r="B2504"/>
      <c r="C2504" s="120"/>
      <c r="D2504" s="40"/>
      <c r="E2504"/>
      <c r="F2504"/>
      <c r="G2504"/>
      <c r="H2504"/>
      <c r="I2504"/>
    </row>
    <row r="2505" spans="1:9" ht="12.75">
      <c r="A2505"/>
      <c r="B2505"/>
      <c r="C2505" s="120"/>
      <c r="D2505" s="40"/>
      <c r="E2505"/>
      <c r="F2505"/>
      <c r="G2505"/>
      <c r="H2505"/>
      <c r="I2505"/>
    </row>
    <row r="2506" spans="1:9" ht="12.75">
      <c r="A2506"/>
      <c r="B2506"/>
      <c r="C2506" s="120"/>
      <c r="D2506" s="40"/>
      <c r="E2506"/>
      <c r="F2506"/>
      <c r="G2506"/>
      <c r="H2506"/>
      <c r="I2506"/>
    </row>
    <row r="2507" spans="1:9" ht="12.75">
      <c r="A2507"/>
      <c r="B2507"/>
      <c r="C2507" s="120"/>
      <c r="D2507" s="40"/>
      <c r="E2507"/>
      <c r="F2507"/>
      <c r="G2507"/>
      <c r="H2507"/>
      <c r="I2507"/>
    </row>
    <row r="2508" spans="1:9" ht="12.75">
      <c r="A2508"/>
      <c r="B2508"/>
      <c r="C2508" s="120"/>
      <c r="D2508" s="40"/>
      <c r="E2508"/>
      <c r="F2508"/>
      <c r="G2508"/>
      <c r="H2508"/>
      <c r="I2508"/>
    </row>
    <row r="2509" spans="1:9" ht="12.75">
      <c r="A2509"/>
      <c r="B2509"/>
      <c r="C2509" s="120"/>
      <c r="D2509" s="40"/>
      <c r="E2509"/>
      <c r="F2509"/>
      <c r="G2509"/>
      <c r="H2509"/>
      <c r="I2509"/>
    </row>
    <row r="2510" spans="1:9" ht="12.75">
      <c r="A2510"/>
      <c r="B2510"/>
      <c r="C2510" s="120"/>
      <c r="D2510" s="40"/>
      <c r="E2510"/>
      <c r="F2510"/>
      <c r="G2510"/>
      <c r="H2510"/>
      <c r="I2510"/>
    </row>
    <row r="2511" spans="1:9" ht="12.75">
      <c r="A2511"/>
      <c r="B2511"/>
      <c r="C2511" s="120"/>
      <c r="D2511" s="40"/>
      <c r="E2511"/>
      <c r="F2511"/>
      <c r="G2511"/>
      <c r="H2511"/>
      <c r="I2511"/>
    </row>
    <row r="2512" spans="1:9" ht="12.75">
      <c r="A2512"/>
      <c r="B2512"/>
      <c r="C2512" s="120"/>
      <c r="D2512" s="40"/>
      <c r="E2512"/>
      <c r="F2512"/>
      <c r="G2512"/>
      <c r="H2512"/>
      <c r="I2512"/>
    </row>
    <row r="2513" spans="1:9" ht="12.75">
      <c r="A2513"/>
      <c r="B2513"/>
      <c r="C2513" s="120"/>
      <c r="D2513" s="40"/>
      <c r="E2513"/>
      <c r="F2513"/>
      <c r="G2513"/>
      <c r="H2513"/>
      <c r="I2513"/>
    </row>
    <row r="2514" spans="1:9" ht="12.75">
      <c r="A2514"/>
      <c r="B2514"/>
      <c r="C2514" s="120"/>
      <c r="D2514" s="40"/>
      <c r="E2514"/>
      <c r="F2514"/>
      <c r="G2514"/>
      <c r="H2514"/>
      <c r="I2514"/>
    </row>
    <row r="2515" spans="1:9" ht="12.75">
      <c r="A2515"/>
      <c r="B2515"/>
      <c r="C2515" s="120"/>
      <c r="D2515" s="40"/>
      <c r="E2515"/>
      <c r="F2515"/>
      <c r="G2515"/>
      <c r="H2515"/>
      <c r="I2515"/>
    </row>
    <row r="2516" spans="1:9" ht="12.75">
      <c r="A2516"/>
      <c r="B2516"/>
      <c r="C2516" s="120"/>
      <c r="D2516" s="40"/>
      <c r="E2516"/>
      <c r="F2516"/>
      <c r="G2516"/>
      <c r="H2516"/>
      <c r="I2516"/>
    </row>
    <row r="2517" spans="1:9" ht="12.75">
      <c r="A2517"/>
      <c r="B2517"/>
      <c r="C2517" s="120"/>
      <c r="D2517" s="40"/>
      <c r="E2517"/>
      <c r="F2517"/>
      <c r="G2517"/>
      <c r="H2517"/>
      <c r="I2517"/>
    </row>
    <row r="2518" spans="1:9" ht="12.75">
      <c r="A2518"/>
      <c r="B2518"/>
      <c r="C2518" s="120"/>
      <c r="D2518" s="40"/>
      <c r="E2518"/>
      <c r="F2518"/>
      <c r="G2518"/>
      <c r="H2518"/>
      <c r="I2518"/>
    </row>
    <row r="2519" spans="1:9" ht="12.75">
      <c r="A2519"/>
      <c r="B2519"/>
      <c r="C2519" s="120"/>
      <c r="D2519" s="40"/>
      <c r="E2519"/>
      <c r="F2519"/>
      <c r="G2519"/>
      <c r="H2519"/>
      <c r="I2519"/>
    </row>
    <row r="2520" spans="1:9" ht="12.75">
      <c r="A2520"/>
      <c r="B2520"/>
      <c r="C2520" s="120"/>
      <c r="D2520" s="40"/>
      <c r="E2520"/>
      <c r="F2520"/>
      <c r="G2520"/>
      <c r="H2520"/>
      <c r="I2520"/>
    </row>
    <row r="2521" spans="1:9" ht="12.75">
      <c r="A2521"/>
      <c r="B2521"/>
      <c r="C2521" s="120"/>
      <c r="D2521" s="40"/>
      <c r="E2521"/>
      <c r="F2521"/>
      <c r="G2521"/>
      <c r="H2521"/>
      <c r="I2521"/>
    </row>
    <row r="2522" spans="1:9" ht="12.75">
      <c r="A2522"/>
      <c r="B2522"/>
      <c r="C2522" s="120"/>
      <c r="D2522" s="40"/>
      <c r="E2522"/>
      <c r="F2522"/>
      <c r="G2522"/>
      <c r="H2522"/>
      <c r="I2522"/>
    </row>
    <row r="2523" spans="1:9" ht="12.75">
      <c r="A2523"/>
      <c r="B2523"/>
      <c r="C2523" s="120"/>
      <c r="D2523" s="40"/>
      <c r="E2523"/>
      <c r="F2523"/>
      <c r="G2523"/>
      <c r="H2523"/>
      <c r="I2523"/>
    </row>
    <row r="2524" spans="1:9" ht="12.75">
      <c r="A2524"/>
      <c r="B2524"/>
      <c r="C2524" s="120"/>
      <c r="D2524" s="40"/>
      <c r="E2524"/>
      <c r="F2524"/>
      <c r="G2524"/>
      <c r="H2524"/>
      <c r="I2524"/>
    </row>
    <row r="2525" spans="1:9" ht="12.75">
      <c r="A2525"/>
      <c r="B2525"/>
      <c r="C2525" s="120"/>
      <c r="D2525" s="40"/>
      <c r="E2525"/>
      <c r="F2525"/>
      <c r="G2525"/>
      <c r="H2525"/>
      <c r="I2525"/>
    </row>
    <row r="2526" spans="1:9" ht="12.75">
      <c r="A2526"/>
      <c r="B2526"/>
      <c r="C2526" s="120"/>
      <c r="D2526" s="40"/>
      <c r="E2526"/>
      <c r="F2526"/>
      <c r="G2526"/>
      <c r="H2526"/>
      <c r="I2526"/>
    </row>
    <row r="2527" spans="1:9" ht="12.75">
      <c r="A2527"/>
      <c r="B2527"/>
      <c r="C2527" s="120"/>
      <c r="D2527" s="40"/>
      <c r="E2527"/>
      <c r="F2527"/>
      <c r="G2527"/>
      <c r="H2527"/>
      <c r="I2527"/>
    </row>
    <row r="2528" spans="1:9" ht="12.75">
      <c r="A2528"/>
      <c r="B2528"/>
      <c r="C2528" s="120"/>
      <c r="D2528" s="40"/>
      <c r="E2528"/>
      <c r="F2528"/>
      <c r="G2528"/>
      <c r="H2528"/>
      <c r="I2528"/>
    </row>
    <row r="2529" spans="1:9" ht="12.75">
      <c r="A2529"/>
      <c r="B2529"/>
      <c r="C2529" s="120"/>
      <c r="D2529" s="40"/>
      <c r="E2529"/>
      <c r="F2529"/>
      <c r="G2529"/>
      <c r="H2529"/>
      <c r="I2529"/>
    </row>
    <row r="2530" spans="1:9" ht="12.75">
      <c r="A2530"/>
      <c r="B2530"/>
      <c r="C2530" s="120"/>
      <c r="D2530" s="40"/>
      <c r="E2530"/>
      <c r="F2530"/>
      <c r="G2530"/>
      <c r="H2530"/>
      <c r="I2530"/>
    </row>
    <row r="2531" spans="1:9" ht="12.75">
      <c r="A2531"/>
      <c r="B2531"/>
      <c r="C2531" s="120"/>
      <c r="D2531" s="40"/>
      <c r="E2531"/>
      <c r="F2531"/>
      <c r="G2531"/>
      <c r="H2531"/>
      <c r="I2531"/>
    </row>
    <row r="2532" spans="1:9" ht="12.75">
      <c r="A2532"/>
      <c r="B2532"/>
      <c r="C2532" s="120"/>
      <c r="D2532" s="40"/>
      <c r="E2532"/>
      <c r="F2532"/>
      <c r="G2532"/>
      <c r="H2532"/>
      <c r="I2532"/>
    </row>
    <row r="2533" spans="1:9" ht="12.75">
      <c r="A2533"/>
      <c r="B2533"/>
      <c r="C2533" s="120"/>
      <c r="D2533" s="40"/>
      <c r="E2533"/>
      <c r="F2533"/>
      <c r="G2533"/>
      <c r="H2533"/>
      <c r="I2533"/>
    </row>
    <row r="2534" spans="1:9" ht="12.75">
      <c r="A2534"/>
      <c r="B2534"/>
      <c r="C2534" s="120"/>
      <c r="D2534" s="40"/>
      <c r="E2534"/>
      <c r="F2534"/>
      <c r="G2534"/>
      <c r="H2534"/>
      <c r="I2534"/>
    </row>
    <row r="2535" spans="1:9" ht="12.75">
      <c r="A2535"/>
      <c r="B2535"/>
      <c r="C2535" s="120"/>
      <c r="D2535" s="40"/>
      <c r="E2535"/>
      <c r="F2535"/>
      <c r="G2535"/>
      <c r="H2535"/>
      <c r="I2535"/>
    </row>
    <row r="2536" spans="1:9" ht="12.75">
      <c r="A2536"/>
      <c r="B2536"/>
      <c r="C2536" s="120"/>
      <c r="D2536" s="40"/>
      <c r="E2536"/>
      <c r="F2536"/>
      <c r="G2536"/>
      <c r="H2536"/>
      <c r="I2536"/>
    </row>
    <row r="2537" spans="1:9" ht="12.75">
      <c r="A2537"/>
      <c r="B2537"/>
      <c r="C2537" s="120"/>
      <c r="D2537" s="40"/>
      <c r="E2537"/>
      <c r="F2537"/>
      <c r="G2537"/>
      <c r="H2537"/>
      <c r="I2537"/>
    </row>
    <row r="2538" spans="1:9" ht="12.75">
      <c r="A2538"/>
      <c r="B2538"/>
      <c r="C2538" s="120"/>
      <c r="D2538" s="40"/>
      <c r="E2538"/>
      <c r="F2538"/>
      <c r="G2538"/>
      <c r="H2538"/>
      <c r="I2538"/>
    </row>
    <row r="2539" spans="1:9" ht="12.75">
      <c r="A2539"/>
      <c r="B2539"/>
      <c r="C2539" s="120"/>
      <c r="D2539" s="40"/>
      <c r="E2539"/>
      <c r="F2539"/>
      <c r="G2539"/>
      <c r="H2539"/>
      <c r="I2539"/>
    </row>
    <row r="2540" spans="1:9" ht="12.75">
      <c r="A2540"/>
      <c r="B2540"/>
      <c r="C2540" s="120"/>
      <c r="D2540" s="40"/>
      <c r="E2540"/>
      <c r="F2540"/>
      <c r="G2540"/>
      <c r="H2540"/>
      <c r="I2540"/>
    </row>
    <row r="2541" spans="1:9" ht="12.75">
      <c r="A2541"/>
      <c r="B2541"/>
      <c r="C2541" s="120"/>
      <c r="D2541" s="40"/>
      <c r="E2541"/>
      <c r="F2541"/>
      <c r="G2541"/>
      <c r="H2541"/>
      <c r="I2541"/>
    </row>
    <row r="2542" spans="1:9" ht="12.75">
      <c r="A2542"/>
      <c r="B2542"/>
      <c r="C2542" s="120"/>
      <c r="D2542" s="40"/>
      <c r="E2542"/>
      <c r="F2542"/>
      <c r="G2542"/>
      <c r="H2542"/>
      <c r="I2542"/>
    </row>
    <row r="2543" spans="1:9" ht="12.75">
      <c r="A2543"/>
      <c r="B2543"/>
      <c r="C2543" s="120"/>
      <c r="D2543" s="40"/>
      <c r="E2543"/>
      <c r="F2543"/>
      <c r="G2543"/>
      <c r="H2543"/>
      <c r="I2543"/>
    </row>
    <row r="2544" spans="1:9" ht="12.75">
      <c r="A2544"/>
      <c r="B2544"/>
      <c r="C2544" s="120"/>
      <c r="D2544" s="40"/>
      <c r="E2544"/>
      <c r="F2544"/>
      <c r="G2544"/>
      <c r="H2544"/>
      <c r="I2544"/>
    </row>
    <row r="2545" spans="1:9" ht="12.75">
      <c r="A2545"/>
      <c r="B2545"/>
      <c r="C2545" s="120"/>
      <c r="D2545" s="40"/>
      <c r="E2545"/>
      <c r="F2545"/>
      <c r="G2545"/>
      <c r="H2545"/>
      <c r="I2545"/>
    </row>
    <row r="2546" spans="1:9" ht="12.75">
      <c r="A2546"/>
      <c r="B2546"/>
      <c r="C2546" s="120"/>
      <c r="D2546" s="40"/>
      <c r="E2546"/>
      <c r="F2546"/>
      <c r="G2546"/>
      <c r="H2546"/>
      <c r="I2546"/>
    </row>
    <row r="2547" spans="1:9" ht="12.75">
      <c r="A2547"/>
      <c r="B2547"/>
      <c r="C2547" s="120"/>
      <c r="D2547" s="40"/>
      <c r="E2547"/>
      <c r="F2547"/>
      <c r="G2547"/>
      <c r="H2547"/>
      <c r="I2547"/>
    </row>
    <row r="2548" spans="1:9" ht="12.75">
      <c r="A2548"/>
      <c r="B2548"/>
      <c r="C2548" s="120"/>
      <c r="D2548" s="40"/>
      <c r="E2548"/>
      <c r="F2548"/>
      <c r="G2548"/>
      <c r="H2548"/>
      <c r="I2548"/>
    </row>
    <row r="2549" spans="1:9" ht="12.75">
      <c r="A2549"/>
      <c r="B2549"/>
      <c r="C2549" s="120"/>
      <c r="D2549" s="40"/>
      <c r="E2549"/>
      <c r="F2549"/>
      <c r="G2549"/>
      <c r="H2549"/>
      <c r="I2549"/>
    </row>
    <row r="2550" spans="1:9" ht="12.75">
      <c r="A2550"/>
      <c r="B2550"/>
      <c r="C2550" s="120"/>
      <c r="D2550" s="40"/>
      <c r="E2550"/>
      <c r="F2550"/>
      <c r="G2550"/>
      <c r="H2550"/>
      <c r="I2550"/>
    </row>
    <row r="2551" spans="1:9" ht="12.75">
      <c r="A2551"/>
      <c r="B2551"/>
      <c r="C2551" s="120"/>
      <c r="D2551" s="40"/>
      <c r="E2551"/>
      <c r="F2551"/>
      <c r="G2551"/>
      <c r="H2551"/>
      <c r="I2551"/>
    </row>
    <row r="2552" spans="1:9" ht="12.75">
      <c r="A2552"/>
      <c r="B2552"/>
      <c r="C2552" s="120"/>
      <c r="D2552" s="40"/>
      <c r="E2552"/>
      <c r="F2552"/>
      <c r="G2552"/>
      <c r="H2552"/>
      <c r="I2552"/>
    </row>
    <row r="2553" spans="1:9" ht="12.75">
      <c r="A2553"/>
      <c r="B2553"/>
      <c r="C2553" s="120"/>
      <c r="D2553" s="40"/>
      <c r="E2553"/>
      <c r="F2553"/>
      <c r="G2553"/>
      <c r="H2553"/>
      <c r="I2553"/>
    </row>
    <row r="2554" spans="1:9" ht="12.75">
      <c r="A2554"/>
      <c r="B2554"/>
      <c r="C2554" s="120"/>
      <c r="D2554" s="40"/>
      <c r="E2554"/>
      <c r="F2554"/>
      <c r="G2554"/>
      <c r="H2554"/>
      <c r="I2554"/>
    </row>
    <row r="2555" spans="1:9" ht="12.75">
      <c r="A2555"/>
      <c r="B2555"/>
      <c r="C2555" s="120"/>
      <c r="D2555" s="40"/>
      <c r="E2555"/>
      <c r="F2555"/>
      <c r="G2555"/>
      <c r="H2555"/>
      <c r="I2555"/>
    </row>
    <row r="2556" spans="1:9" ht="12.75">
      <c r="A2556"/>
      <c r="B2556"/>
      <c r="C2556" s="120"/>
      <c r="D2556" s="40"/>
      <c r="E2556"/>
      <c r="F2556"/>
      <c r="G2556"/>
      <c r="H2556"/>
      <c r="I2556"/>
    </row>
    <row r="2557" spans="1:9" ht="12.75">
      <c r="A2557"/>
      <c r="B2557"/>
      <c r="C2557" s="120"/>
      <c r="D2557" s="40"/>
      <c r="E2557"/>
      <c r="F2557"/>
      <c r="G2557"/>
      <c r="H2557"/>
      <c r="I2557"/>
    </row>
    <row r="2558" spans="1:9" ht="12.75">
      <c r="A2558"/>
      <c r="B2558"/>
      <c r="C2558" s="120"/>
      <c r="D2558" s="40"/>
      <c r="E2558"/>
      <c r="F2558"/>
      <c r="G2558"/>
      <c r="H2558"/>
      <c r="I2558"/>
    </row>
    <row r="2559" spans="1:9" ht="12.75">
      <c r="A2559"/>
      <c r="B2559"/>
      <c r="C2559" s="120"/>
      <c r="D2559" s="40"/>
      <c r="E2559"/>
      <c r="F2559"/>
      <c r="G2559"/>
      <c r="H2559"/>
      <c r="I2559"/>
    </row>
    <row r="2560" spans="1:9" ht="12.75">
      <c r="A2560"/>
      <c r="B2560"/>
      <c r="C2560" s="120"/>
      <c r="D2560" s="40"/>
      <c r="E2560"/>
      <c r="F2560"/>
      <c r="G2560"/>
      <c r="H2560"/>
      <c r="I2560"/>
    </row>
    <row r="2561" spans="1:9" ht="12.75">
      <c r="A2561"/>
      <c r="B2561"/>
      <c r="C2561" s="120"/>
      <c r="D2561" s="40"/>
      <c r="E2561"/>
      <c r="F2561"/>
      <c r="G2561"/>
      <c r="H2561"/>
      <c r="I2561"/>
    </row>
    <row r="2562" spans="1:9" ht="12.75">
      <c r="A2562"/>
      <c r="B2562"/>
      <c r="C2562" s="120"/>
      <c r="D2562" s="40"/>
      <c r="E2562"/>
      <c r="F2562"/>
      <c r="G2562"/>
      <c r="H2562"/>
      <c r="I2562"/>
    </row>
    <row r="2563" spans="1:9" ht="12.75">
      <c r="A2563"/>
      <c r="B2563"/>
      <c r="C2563" s="120"/>
      <c r="D2563" s="40"/>
      <c r="E2563"/>
      <c r="F2563"/>
      <c r="G2563"/>
      <c r="H2563"/>
      <c r="I2563"/>
    </row>
    <row r="2564" spans="1:9" ht="12.75">
      <c r="A2564"/>
      <c r="B2564"/>
      <c r="C2564" s="120"/>
      <c r="D2564" s="40"/>
      <c r="E2564"/>
      <c r="F2564"/>
      <c r="G2564"/>
      <c r="H2564"/>
      <c r="I2564"/>
    </row>
    <row r="2565" spans="1:9" ht="12.75">
      <c r="A2565"/>
      <c r="B2565"/>
      <c r="C2565" s="120"/>
      <c r="D2565" s="40"/>
      <c r="E2565"/>
      <c r="F2565"/>
      <c r="G2565"/>
      <c r="H2565"/>
      <c r="I2565"/>
    </row>
    <row r="2566" spans="1:9" ht="12.75">
      <c r="A2566"/>
      <c r="B2566"/>
      <c r="C2566" s="120"/>
      <c r="D2566" s="40"/>
      <c r="E2566"/>
      <c r="F2566"/>
      <c r="G2566"/>
      <c r="H2566"/>
      <c r="I2566"/>
    </row>
    <row r="2567" spans="1:9" ht="12.75">
      <c r="A2567"/>
      <c r="B2567"/>
      <c r="C2567" s="120"/>
      <c r="D2567" s="40"/>
      <c r="E2567"/>
      <c r="F2567"/>
      <c r="G2567"/>
      <c r="H2567"/>
      <c r="I2567"/>
    </row>
    <row r="2568" spans="1:9" ht="12.75">
      <c r="A2568"/>
      <c r="B2568"/>
      <c r="C2568" s="120"/>
      <c r="D2568" s="40"/>
      <c r="E2568"/>
      <c r="F2568"/>
      <c r="G2568"/>
      <c r="H2568"/>
      <c r="I2568"/>
    </row>
    <row r="2569" spans="1:9" ht="12.75">
      <c r="A2569"/>
      <c r="B2569"/>
      <c r="C2569" s="120"/>
      <c r="D2569" s="40"/>
      <c r="E2569"/>
      <c r="F2569"/>
      <c r="G2569"/>
      <c r="H2569"/>
      <c r="I2569"/>
    </row>
    <row r="2570" spans="1:9" ht="12.75">
      <c r="A2570"/>
      <c r="B2570"/>
      <c r="C2570" s="120"/>
      <c r="D2570" s="40"/>
      <c r="E2570"/>
      <c r="F2570"/>
      <c r="G2570"/>
      <c r="H2570"/>
      <c r="I2570"/>
    </row>
    <row r="2571" spans="1:9" ht="12.75">
      <c r="A2571"/>
      <c r="B2571"/>
      <c r="C2571" s="120"/>
      <c r="D2571" s="40"/>
      <c r="E2571"/>
      <c r="F2571"/>
      <c r="G2571"/>
      <c r="H2571"/>
      <c r="I2571"/>
    </row>
    <row r="2572" spans="1:9" ht="12.75">
      <c r="A2572"/>
      <c r="B2572"/>
      <c r="C2572" s="120"/>
      <c r="D2572" s="40"/>
      <c r="E2572"/>
      <c r="F2572"/>
      <c r="G2572"/>
      <c r="H2572"/>
      <c r="I2572"/>
    </row>
    <row r="2573" spans="1:9" ht="12.75">
      <c r="A2573"/>
      <c r="B2573"/>
      <c r="C2573" s="120"/>
      <c r="D2573" s="40"/>
      <c r="E2573"/>
      <c r="F2573"/>
      <c r="G2573"/>
      <c r="H2573"/>
      <c r="I2573"/>
    </row>
    <row r="2574" spans="1:9" ht="12.75">
      <c r="A2574"/>
      <c r="B2574"/>
      <c r="C2574" s="120"/>
      <c r="D2574" s="40"/>
      <c r="E2574"/>
      <c r="F2574"/>
      <c r="G2574"/>
      <c r="H2574"/>
      <c r="I2574"/>
    </row>
    <row r="2575" spans="1:9" ht="12.75">
      <c r="A2575"/>
      <c r="B2575"/>
      <c r="C2575" s="120"/>
      <c r="D2575" s="40"/>
      <c r="E2575"/>
      <c r="F2575"/>
      <c r="G2575"/>
      <c r="H2575"/>
      <c r="I2575"/>
    </row>
    <row r="2576" spans="1:9" ht="12.75">
      <c r="A2576"/>
      <c r="B2576"/>
      <c r="C2576" s="120"/>
      <c r="D2576" s="40"/>
      <c r="E2576"/>
      <c r="F2576"/>
      <c r="G2576"/>
      <c r="H2576"/>
      <c r="I2576"/>
    </row>
    <row r="2577" spans="1:9" ht="12.75">
      <c r="A2577"/>
      <c r="B2577"/>
      <c r="C2577" s="120"/>
      <c r="D2577" s="40"/>
      <c r="E2577"/>
      <c r="F2577"/>
      <c r="G2577"/>
      <c r="H2577"/>
      <c r="I2577"/>
    </row>
    <row r="2578" spans="1:9" ht="12.75">
      <c r="A2578"/>
      <c r="B2578"/>
      <c r="C2578" s="120"/>
      <c r="D2578" s="40"/>
      <c r="E2578"/>
      <c r="F2578"/>
      <c r="G2578"/>
      <c r="H2578"/>
      <c r="I2578"/>
    </row>
    <row r="2579" spans="1:9" ht="12.75">
      <c r="A2579"/>
      <c r="B2579"/>
      <c r="C2579" s="120"/>
      <c r="D2579" s="40"/>
      <c r="E2579"/>
      <c r="F2579"/>
      <c r="G2579"/>
      <c r="H2579"/>
      <c r="I2579"/>
    </row>
    <row r="2580" spans="1:9" ht="12.75">
      <c r="A2580"/>
      <c r="B2580"/>
      <c r="C2580" s="120"/>
      <c r="D2580" s="40"/>
      <c r="E2580"/>
      <c r="F2580"/>
      <c r="G2580"/>
      <c r="H2580"/>
      <c r="I2580"/>
    </row>
    <row r="2581" spans="1:9" ht="12.75">
      <c r="A2581"/>
      <c r="B2581"/>
      <c r="C2581" s="120"/>
      <c r="D2581" s="40"/>
      <c r="E2581"/>
      <c r="F2581"/>
      <c r="G2581"/>
      <c r="H2581"/>
      <c r="I2581"/>
    </row>
    <row r="2582" spans="1:9" ht="12.75">
      <c r="A2582"/>
      <c r="B2582"/>
      <c r="C2582" s="120"/>
      <c r="D2582" s="40"/>
      <c r="E2582"/>
      <c r="F2582"/>
      <c r="G2582"/>
      <c r="H2582"/>
      <c r="I2582"/>
    </row>
    <row r="2583" spans="1:9" ht="12.75">
      <c r="A2583"/>
      <c r="B2583"/>
      <c r="C2583" s="120"/>
      <c r="D2583" s="40"/>
      <c r="E2583"/>
      <c r="F2583"/>
      <c r="G2583"/>
      <c r="H2583"/>
      <c r="I2583"/>
    </row>
    <row r="2584" spans="1:9" ht="12.75">
      <c r="A2584"/>
      <c r="B2584"/>
      <c r="C2584" s="120"/>
      <c r="D2584" s="40"/>
      <c r="E2584"/>
      <c r="F2584"/>
      <c r="G2584"/>
      <c r="H2584"/>
      <c r="I2584"/>
    </row>
    <row r="2585" spans="1:9" ht="12.75">
      <c r="A2585"/>
      <c r="B2585"/>
      <c r="C2585" s="120"/>
      <c r="D2585" s="40"/>
      <c r="E2585"/>
      <c r="F2585"/>
      <c r="G2585"/>
      <c r="H2585"/>
      <c r="I2585"/>
    </row>
    <row r="2586" spans="1:9" ht="12.75">
      <c r="A2586"/>
      <c r="B2586"/>
      <c r="C2586" s="120"/>
      <c r="D2586" s="40"/>
      <c r="E2586"/>
      <c r="F2586"/>
      <c r="G2586"/>
      <c r="H2586"/>
      <c r="I2586"/>
    </row>
    <row r="2587" spans="1:9" ht="12.75">
      <c r="A2587"/>
      <c r="B2587"/>
      <c r="C2587" s="120"/>
      <c r="D2587" s="40"/>
      <c r="E2587"/>
      <c r="F2587"/>
      <c r="G2587"/>
      <c r="H2587"/>
      <c r="I2587"/>
    </row>
    <row r="2588" spans="1:9" ht="12.75">
      <c r="A2588"/>
      <c r="B2588"/>
      <c r="C2588" s="120"/>
      <c r="D2588" s="40"/>
      <c r="E2588"/>
      <c r="F2588"/>
      <c r="G2588"/>
      <c r="H2588"/>
      <c r="I2588"/>
    </row>
    <row r="2589" spans="1:9" ht="12.75">
      <c r="A2589"/>
      <c r="B2589"/>
      <c r="C2589" s="120"/>
      <c r="D2589" s="40"/>
      <c r="E2589"/>
      <c r="F2589"/>
      <c r="G2589"/>
      <c r="H2589"/>
      <c r="I2589"/>
    </row>
    <row r="2590" spans="1:9" ht="12.75">
      <c r="A2590"/>
      <c r="B2590"/>
      <c r="C2590" s="120"/>
      <c r="D2590" s="40"/>
      <c r="E2590"/>
      <c r="F2590"/>
      <c r="G2590"/>
      <c r="H2590"/>
      <c r="I2590"/>
    </row>
    <row r="2591" spans="1:9" ht="12.75">
      <c r="A2591"/>
      <c r="B2591"/>
      <c r="C2591" s="120"/>
      <c r="D2591" s="40"/>
      <c r="E2591"/>
      <c r="F2591"/>
      <c r="G2591"/>
      <c r="H2591"/>
      <c r="I2591"/>
    </row>
    <row r="2592" spans="1:9" ht="12.75">
      <c r="A2592"/>
      <c r="B2592"/>
      <c r="C2592" s="120"/>
      <c r="D2592" s="40"/>
      <c r="E2592"/>
      <c r="F2592"/>
      <c r="G2592"/>
      <c r="H2592"/>
      <c r="I2592"/>
    </row>
    <row r="2593" spans="1:9" ht="12.75">
      <c r="A2593"/>
      <c r="B2593"/>
      <c r="C2593" s="120"/>
      <c r="D2593" s="40"/>
      <c r="E2593"/>
      <c r="F2593"/>
      <c r="G2593"/>
      <c r="H2593"/>
      <c r="I2593"/>
    </row>
    <row r="2594" spans="1:9" ht="12.75">
      <c r="A2594"/>
      <c r="B2594"/>
      <c r="C2594" s="120"/>
      <c r="D2594" s="40"/>
      <c r="E2594"/>
      <c r="F2594"/>
      <c r="G2594"/>
      <c r="H2594"/>
      <c r="I2594"/>
    </row>
    <row r="2595" spans="1:9" ht="12.75">
      <c r="A2595"/>
      <c r="B2595"/>
      <c r="C2595" s="120"/>
      <c r="D2595" s="40"/>
      <c r="E2595"/>
      <c r="F2595"/>
      <c r="G2595"/>
      <c r="H2595"/>
      <c r="I2595"/>
    </row>
    <row r="2596" spans="1:9" ht="12.75">
      <c r="A2596"/>
      <c r="B2596"/>
      <c r="C2596" s="120"/>
      <c r="D2596" s="40"/>
      <c r="E2596"/>
      <c r="F2596"/>
      <c r="G2596"/>
      <c r="H2596"/>
      <c r="I2596"/>
    </row>
    <row r="2597" spans="1:9" ht="12.75">
      <c r="A2597"/>
      <c r="B2597"/>
      <c r="C2597" s="120"/>
      <c r="D2597" s="40"/>
      <c r="E2597"/>
      <c r="F2597"/>
      <c r="G2597"/>
      <c r="H2597"/>
      <c r="I2597"/>
    </row>
    <row r="2598" spans="1:9" ht="12.75">
      <c r="A2598"/>
      <c r="B2598"/>
      <c r="C2598" s="120"/>
      <c r="D2598" s="40"/>
      <c r="E2598"/>
      <c r="F2598"/>
      <c r="G2598"/>
      <c r="H2598"/>
      <c r="I2598"/>
    </row>
    <row r="2599" spans="1:9" ht="12.75">
      <c r="A2599"/>
      <c r="B2599"/>
      <c r="C2599" s="120"/>
      <c r="D2599" s="40"/>
      <c r="E2599"/>
      <c r="F2599"/>
      <c r="G2599"/>
      <c r="H2599"/>
      <c r="I2599"/>
    </row>
    <row r="2600" spans="1:9" ht="12.75">
      <c r="A2600"/>
      <c r="B2600"/>
      <c r="C2600" s="120"/>
      <c r="D2600" s="40"/>
      <c r="E2600"/>
      <c r="F2600"/>
      <c r="G2600"/>
      <c r="H2600"/>
      <c r="I2600"/>
    </row>
    <row r="2601" spans="1:9" ht="12.75">
      <c r="A2601"/>
      <c r="B2601"/>
      <c r="C2601" s="120"/>
      <c r="D2601" s="40"/>
      <c r="E2601"/>
      <c r="F2601"/>
      <c r="G2601"/>
      <c r="H2601"/>
      <c r="I2601"/>
    </row>
    <row r="2602" spans="1:9" ht="12.75">
      <c r="A2602"/>
      <c r="B2602"/>
      <c r="C2602" s="120"/>
      <c r="D2602" s="40"/>
      <c r="E2602"/>
      <c r="F2602"/>
      <c r="G2602"/>
      <c r="H2602"/>
      <c r="I2602"/>
    </row>
    <row r="2603" spans="1:9" ht="12.75">
      <c r="A2603"/>
      <c r="B2603"/>
      <c r="C2603" s="120"/>
      <c r="D2603" s="40"/>
      <c r="E2603"/>
      <c r="F2603"/>
      <c r="G2603"/>
      <c r="H2603"/>
      <c r="I2603"/>
    </row>
    <row r="2604" spans="1:9" ht="12.75">
      <c r="A2604"/>
      <c r="B2604"/>
      <c r="C2604" s="120"/>
      <c r="D2604" s="40"/>
      <c r="E2604"/>
      <c r="F2604"/>
      <c r="G2604"/>
      <c r="H2604"/>
      <c r="I2604"/>
    </row>
    <row r="2605" spans="1:9" ht="12.75">
      <c r="A2605"/>
      <c r="B2605"/>
      <c r="C2605" s="120"/>
      <c r="D2605" s="40"/>
      <c r="E2605"/>
      <c r="F2605"/>
      <c r="G2605"/>
      <c r="H2605"/>
      <c r="I2605"/>
    </row>
    <row r="2606" spans="1:9" ht="12.75">
      <c r="A2606"/>
      <c r="B2606"/>
      <c r="C2606" s="120"/>
      <c r="D2606" s="40"/>
      <c r="E2606"/>
      <c r="F2606"/>
      <c r="G2606"/>
      <c r="H2606"/>
      <c r="I2606"/>
    </row>
    <row r="2607" spans="1:9" ht="12.75">
      <c r="A2607"/>
      <c r="B2607"/>
      <c r="C2607" s="120"/>
      <c r="D2607" s="40"/>
      <c r="E2607"/>
      <c r="F2607"/>
      <c r="G2607"/>
      <c r="H2607"/>
      <c r="I2607"/>
    </row>
    <row r="2608" spans="1:9" ht="12.75">
      <c r="A2608"/>
      <c r="B2608"/>
      <c r="C2608" s="120"/>
      <c r="D2608" s="40"/>
      <c r="E2608"/>
      <c r="F2608"/>
      <c r="G2608"/>
      <c r="H2608"/>
      <c r="I2608"/>
    </row>
    <row r="2609" spans="1:9" ht="12.75">
      <c r="A2609"/>
      <c r="B2609"/>
      <c r="C2609" s="120"/>
      <c r="D2609" s="40"/>
      <c r="E2609"/>
      <c r="F2609"/>
      <c r="G2609"/>
      <c r="H2609"/>
      <c r="I2609"/>
    </row>
    <row r="2610" spans="1:9" ht="12.75">
      <c r="A2610"/>
      <c r="B2610"/>
      <c r="C2610" s="120"/>
      <c r="D2610" s="40"/>
      <c r="E2610"/>
      <c r="F2610"/>
      <c r="G2610"/>
      <c r="H2610"/>
      <c r="I2610"/>
    </row>
    <row r="2611" spans="1:9" ht="12.75">
      <c r="A2611"/>
      <c r="B2611"/>
      <c r="C2611" s="120"/>
      <c r="D2611" s="40"/>
      <c r="E2611"/>
      <c r="F2611"/>
      <c r="G2611"/>
      <c r="H2611"/>
      <c r="I2611"/>
    </row>
    <row r="2612" spans="1:9" ht="12.75">
      <c r="A2612"/>
      <c r="B2612"/>
      <c r="C2612" s="120"/>
      <c r="D2612" s="40"/>
      <c r="E2612"/>
      <c r="F2612"/>
      <c r="G2612"/>
      <c r="H2612"/>
      <c r="I2612"/>
    </row>
    <row r="2613" spans="1:9" ht="12.75">
      <c r="A2613"/>
      <c r="B2613"/>
      <c r="C2613" s="120"/>
      <c r="D2613" s="40"/>
      <c r="E2613"/>
      <c r="F2613"/>
      <c r="G2613"/>
      <c r="H2613"/>
      <c r="I2613"/>
    </row>
    <row r="2614" spans="1:9" ht="12.75">
      <c r="A2614"/>
      <c r="B2614"/>
      <c r="C2614" s="120"/>
      <c r="D2614" s="40"/>
      <c r="E2614"/>
      <c r="F2614"/>
      <c r="G2614"/>
      <c r="H2614"/>
      <c r="I2614"/>
    </row>
    <row r="2615" spans="1:9" ht="12.75">
      <c r="A2615"/>
      <c r="B2615"/>
      <c r="C2615" s="120"/>
      <c r="D2615" s="40"/>
      <c r="E2615"/>
      <c r="F2615"/>
      <c r="G2615"/>
      <c r="H2615"/>
      <c r="I2615"/>
    </row>
    <row r="2616" spans="1:9" ht="12.75">
      <c r="A2616"/>
      <c r="B2616"/>
      <c r="C2616" s="120"/>
      <c r="D2616" s="40"/>
      <c r="E2616"/>
      <c r="F2616"/>
      <c r="G2616"/>
      <c r="H2616"/>
      <c r="I2616"/>
    </row>
    <row r="2617" spans="1:9" ht="12.75">
      <c r="A2617"/>
      <c r="B2617"/>
      <c r="C2617" s="120"/>
      <c r="D2617" s="40"/>
      <c r="E2617"/>
      <c r="F2617"/>
      <c r="G2617"/>
      <c r="H2617"/>
      <c r="I2617"/>
    </row>
    <row r="2618" spans="1:9" ht="12.75">
      <c r="A2618"/>
      <c r="B2618"/>
      <c r="C2618" s="120"/>
      <c r="D2618" s="40"/>
      <c r="E2618"/>
      <c r="F2618"/>
      <c r="G2618"/>
      <c r="H2618"/>
      <c r="I2618"/>
    </row>
    <row r="2619" spans="1:9" ht="12.75">
      <c r="A2619"/>
      <c r="B2619"/>
      <c r="C2619" s="120"/>
      <c r="D2619" s="40"/>
      <c r="E2619"/>
      <c r="F2619"/>
      <c r="G2619"/>
      <c r="H2619"/>
      <c r="I2619"/>
    </row>
    <row r="2620" spans="1:9" ht="12.75">
      <c r="A2620"/>
      <c r="B2620"/>
      <c r="C2620" s="120"/>
      <c r="D2620" s="40"/>
      <c r="E2620"/>
      <c r="F2620"/>
      <c r="G2620"/>
      <c r="H2620"/>
      <c r="I2620"/>
    </row>
    <row r="2621" spans="1:9" ht="12.75">
      <c r="A2621"/>
      <c r="B2621"/>
      <c r="C2621" s="120"/>
      <c r="D2621" s="40"/>
      <c r="E2621"/>
      <c r="F2621"/>
      <c r="G2621"/>
      <c r="H2621"/>
      <c r="I2621"/>
    </row>
    <row r="2622" spans="1:9" ht="12.75">
      <c r="A2622"/>
      <c r="B2622"/>
      <c r="C2622" s="120"/>
      <c r="D2622" s="40"/>
      <c r="E2622"/>
      <c r="F2622"/>
      <c r="G2622"/>
      <c r="H2622"/>
      <c r="I2622"/>
    </row>
    <row r="2623" spans="1:9" ht="12.75">
      <c r="A2623"/>
      <c r="B2623"/>
      <c r="C2623" s="120"/>
      <c r="D2623" s="40"/>
      <c r="E2623"/>
      <c r="F2623"/>
      <c r="G2623"/>
      <c r="H2623"/>
      <c r="I2623"/>
    </row>
    <row r="2624" spans="1:9" ht="12.75">
      <c r="A2624"/>
      <c r="B2624"/>
      <c r="C2624" s="120"/>
      <c r="D2624" s="40"/>
      <c r="E2624"/>
      <c r="F2624"/>
      <c r="G2624"/>
      <c r="H2624"/>
      <c r="I2624"/>
    </row>
    <row r="2625" spans="1:9" ht="12.75">
      <c r="A2625"/>
      <c r="B2625"/>
      <c r="C2625" s="120"/>
      <c r="D2625" s="40"/>
      <c r="E2625"/>
      <c r="F2625"/>
      <c r="G2625"/>
      <c r="H2625"/>
      <c r="I2625"/>
    </row>
    <row r="2626" spans="1:9" ht="12.75">
      <c r="A2626"/>
      <c r="B2626"/>
      <c r="C2626" s="120"/>
      <c r="D2626" s="40"/>
      <c r="E2626"/>
      <c r="F2626"/>
      <c r="G2626"/>
      <c r="H2626"/>
      <c r="I2626"/>
    </row>
    <row r="2627" spans="1:9" ht="12.75">
      <c r="A2627"/>
      <c r="B2627"/>
      <c r="C2627" s="120"/>
      <c r="D2627" s="40"/>
      <c r="E2627"/>
      <c r="F2627"/>
      <c r="G2627"/>
      <c r="H2627"/>
      <c r="I2627"/>
    </row>
    <row r="2628" spans="1:9" ht="12.75">
      <c r="A2628"/>
      <c r="B2628"/>
      <c r="C2628" s="120"/>
      <c r="D2628" s="40"/>
      <c r="E2628"/>
      <c r="F2628"/>
      <c r="G2628"/>
      <c r="H2628"/>
      <c r="I2628"/>
    </row>
    <row r="2629" spans="1:9" ht="12.75">
      <c r="A2629"/>
      <c r="B2629"/>
      <c r="C2629" s="120"/>
      <c r="D2629" s="40"/>
      <c r="E2629"/>
      <c r="F2629"/>
      <c r="G2629"/>
      <c r="H2629"/>
      <c r="I2629"/>
    </row>
    <row r="2630" spans="1:9" ht="12.75">
      <c r="A2630"/>
      <c r="B2630"/>
      <c r="C2630" s="120"/>
      <c r="D2630" s="40"/>
      <c r="E2630"/>
      <c r="F2630"/>
      <c r="G2630"/>
      <c r="H2630"/>
      <c r="I2630"/>
    </row>
    <row r="2631" spans="1:9" ht="12.75">
      <c r="A2631"/>
      <c r="B2631"/>
      <c r="C2631" s="120"/>
      <c r="D2631" s="40"/>
      <c r="E2631"/>
      <c r="F2631"/>
      <c r="G2631"/>
      <c r="H2631"/>
      <c r="I2631"/>
    </row>
    <row r="2632" spans="1:9" ht="12.75">
      <c r="A2632"/>
      <c r="B2632"/>
      <c r="C2632" s="120"/>
      <c r="D2632" s="40"/>
      <c r="E2632"/>
      <c r="F2632"/>
      <c r="G2632"/>
      <c r="H2632"/>
      <c r="I2632"/>
    </row>
    <row r="2633" spans="1:9" ht="12.75">
      <c r="A2633"/>
      <c r="B2633"/>
      <c r="C2633" s="120"/>
      <c r="D2633" s="40"/>
      <c r="E2633"/>
      <c r="F2633"/>
      <c r="G2633"/>
      <c r="H2633"/>
      <c r="I2633"/>
    </row>
    <row r="2634" spans="1:9" ht="12.75">
      <c r="A2634"/>
      <c r="B2634"/>
      <c r="C2634" s="120"/>
      <c r="D2634" s="40"/>
      <c r="E2634"/>
      <c r="F2634"/>
      <c r="G2634"/>
      <c r="H2634"/>
      <c r="I2634"/>
    </row>
    <row r="2635" spans="1:9" ht="12.75">
      <c r="A2635"/>
      <c r="B2635"/>
      <c r="C2635" s="120"/>
      <c r="D2635" s="40"/>
      <c r="E2635"/>
      <c r="F2635"/>
      <c r="G2635"/>
      <c r="H2635"/>
      <c r="I2635"/>
    </row>
    <row r="2636" spans="1:9" ht="12.75">
      <c r="A2636"/>
      <c r="B2636"/>
      <c r="C2636" s="120"/>
      <c r="D2636" s="40"/>
      <c r="E2636"/>
      <c r="F2636"/>
      <c r="G2636"/>
      <c r="H2636"/>
      <c r="I2636"/>
    </row>
    <row r="2637" spans="1:9" ht="12.75">
      <c r="A2637"/>
      <c r="B2637"/>
      <c r="C2637" s="120"/>
      <c r="D2637" s="40"/>
      <c r="E2637"/>
      <c r="F2637"/>
      <c r="G2637"/>
      <c r="H2637"/>
      <c r="I2637"/>
    </row>
    <row r="2638" spans="1:9" ht="12.75">
      <c r="A2638"/>
      <c r="B2638"/>
      <c r="C2638" s="120"/>
      <c r="D2638" s="40"/>
      <c r="E2638"/>
      <c r="F2638"/>
      <c r="G2638"/>
      <c r="H2638"/>
      <c r="I2638"/>
    </row>
    <row r="2639" spans="1:9" ht="12.75">
      <c r="A2639"/>
      <c r="B2639"/>
      <c r="C2639" s="120"/>
      <c r="D2639" s="40"/>
      <c r="E2639"/>
      <c r="F2639"/>
      <c r="G2639"/>
      <c r="H2639"/>
      <c r="I2639"/>
    </row>
    <row r="2640" spans="1:9" ht="12.75">
      <c r="A2640"/>
      <c r="B2640"/>
      <c r="C2640" s="120"/>
      <c r="D2640" s="40"/>
      <c r="E2640"/>
      <c r="F2640"/>
      <c r="G2640"/>
      <c r="H2640"/>
      <c r="I2640"/>
    </row>
    <row r="2641" spans="1:9" ht="12.75">
      <c r="A2641"/>
      <c r="B2641"/>
      <c r="C2641" s="120"/>
      <c r="D2641" s="40"/>
      <c r="E2641"/>
      <c r="F2641"/>
      <c r="G2641"/>
      <c r="H2641"/>
      <c r="I2641"/>
    </row>
    <row r="2642" spans="1:9" ht="12.75">
      <c r="A2642"/>
      <c r="B2642"/>
      <c r="C2642" s="120"/>
      <c r="D2642" s="40"/>
      <c r="E2642"/>
      <c r="F2642"/>
      <c r="G2642"/>
      <c r="H2642"/>
      <c r="I2642"/>
    </row>
    <row r="2643" spans="1:9" ht="12.75">
      <c r="A2643"/>
      <c r="B2643"/>
      <c r="C2643" s="120"/>
      <c r="D2643" s="40"/>
      <c r="E2643"/>
      <c r="F2643"/>
      <c r="G2643"/>
      <c r="H2643"/>
      <c r="I2643"/>
    </row>
    <row r="2644" spans="1:9" ht="12.75">
      <c r="A2644"/>
      <c r="B2644"/>
      <c r="C2644" s="120"/>
      <c r="D2644" s="40"/>
      <c r="E2644"/>
      <c r="F2644"/>
      <c r="G2644"/>
      <c r="H2644"/>
      <c r="I2644"/>
    </row>
    <row r="2645" spans="1:9" ht="12.75">
      <c r="A2645"/>
      <c r="B2645"/>
      <c r="C2645" s="120"/>
      <c r="D2645" s="40"/>
      <c r="E2645"/>
      <c r="F2645"/>
      <c r="G2645"/>
      <c r="H2645"/>
      <c r="I2645"/>
    </row>
    <row r="2646" spans="1:9" ht="12.75">
      <c r="A2646"/>
      <c r="B2646"/>
      <c r="C2646" s="120"/>
      <c r="D2646" s="40"/>
      <c r="E2646"/>
      <c r="F2646"/>
      <c r="G2646"/>
      <c r="H2646"/>
      <c r="I2646"/>
    </row>
    <row r="2647" spans="1:9" ht="12.75">
      <c r="A2647"/>
      <c r="B2647"/>
      <c r="C2647" s="120"/>
      <c r="D2647" s="40"/>
      <c r="E2647"/>
      <c r="F2647"/>
      <c r="G2647"/>
      <c r="H2647"/>
      <c r="I2647"/>
    </row>
    <row r="2648" spans="1:9" ht="12.75">
      <c r="A2648"/>
      <c r="B2648"/>
      <c r="C2648" s="120"/>
      <c r="D2648" s="40"/>
      <c r="E2648"/>
      <c r="F2648"/>
      <c r="G2648"/>
      <c r="H2648"/>
      <c r="I2648"/>
    </row>
    <row r="2649" spans="1:9" ht="12.75">
      <c r="A2649"/>
      <c r="B2649"/>
      <c r="C2649" s="120"/>
      <c r="D2649" s="40"/>
      <c r="E2649"/>
      <c r="F2649"/>
      <c r="G2649"/>
      <c r="H2649"/>
      <c r="I2649"/>
    </row>
    <row r="2650" spans="1:9" ht="12.75">
      <c r="A2650"/>
      <c r="B2650"/>
      <c r="C2650" s="120"/>
      <c r="D2650" s="40"/>
      <c r="E2650"/>
      <c r="F2650"/>
      <c r="G2650"/>
      <c r="H2650"/>
      <c r="I2650"/>
    </row>
    <row r="2651" spans="1:9" ht="12.75">
      <c r="A2651"/>
      <c r="B2651"/>
      <c r="C2651" s="120"/>
      <c r="D2651" s="40"/>
      <c r="E2651"/>
      <c r="F2651"/>
      <c r="G2651"/>
      <c r="H2651"/>
      <c r="I2651"/>
    </row>
    <row r="2652" spans="1:9" ht="12.75">
      <c r="A2652"/>
      <c r="B2652"/>
      <c r="C2652" s="120"/>
      <c r="D2652" s="40"/>
      <c r="E2652"/>
      <c r="F2652"/>
      <c r="G2652"/>
      <c r="H2652"/>
      <c r="I2652"/>
    </row>
    <row r="2653" spans="1:9" ht="12.75">
      <c r="A2653"/>
      <c r="B2653"/>
      <c r="C2653" s="120"/>
      <c r="D2653" s="40"/>
      <c r="E2653"/>
      <c r="F2653"/>
      <c r="G2653"/>
      <c r="H2653"/>
      <c r="I2653"/>
    </row>
    <row r="2654" spans="1:9" ht="12.75">
      <c r="A2654"/>
      <c r="B2654"/>
      <c r="C2654" s="120"/>
      <c r="D2654" s="40"/>
      <c r="E2654"/>
      <c r="F2654"/>
      <c r="G2654"/>
      <c r="H2654"/>
      <c r="I2654"/>
    </row>
    <row r="2655" spans="1:9" ht="12.75">
      <c r="A2655"/>
      <c r="B2655"/>
      <c r="C2655" s="120"/>
      <c r="D2655" s="40"/>
      <c r="E2655"/>
      <c r="F2655"/>
      <c r="G2655"/>
      <c r="H2655"/>
      <c r="I2655"/>
    </row>
    <row r="2656" spans="1:9" ht="12.75">
      <c r="A2656"/>
      <c r="B2656"/>
      <c r="C2656" s="120"/>
      <c r="D2656" s="40"/>
      <c r="E2656"/>
      <c r="F2656"/>
      <c r="G2656"/>
      <c r="H2656"/>
      <c r="I2656"/>
    </row>
    <row r="2657" spans="1:9" ht="12.75">
      <c r="A2657"/>
      <c r="B2657"/>
      <c r="C2657" s="120"/>
      <c r="D2657" s="40"/>
      <c r="E2657"/>
      <c r="F2657"/>
      <c r="G2657"/>
      <c r="H2657"/>
      <c r="I2657"/>
    </row>
    <row r="2658" spans="1:9" ht="12.75">
      <c r="A2658"/>
      <c r="B2658"/>
      <c r="C2658" s="120"/>
      <c r="D2658" s="40"/>
      <c r="E2658"/>
      <c r="F2658"/>
      <c r="G2658"/>
      <c r="H2658"/>
      <c r="I2658"/>
    </row>
    <row r="2659" spans="1:9" ht="12.75">
      <c r="A2659"/>
      <c r="B2659"/>
      <c r="C2659" s="120"/>
      <c r="D2659" s="40"/>
      <c r="E2659"/>
      <c r="F2659"/>
      <c r="G2659"/>
      <c r="H2659"/>
      <c r="I2659"/>
    </row>
    <row r="2660" spans="1:9" ht="12.75">
      <c r="A2660"/>
      <c r="B2660"/>
      <c r="C2660" s="120"/>
      <c r="D2660" s="40"/>
      <c r="E2660"/>
      <c r="F2660"/>
      <c r="G2660"/>
      <c r="H2660"/>
      <c r="I2660"/>
    </row>
    <row r="2661" spans="1:9" ht="12.75">
      <c r="A2661"/>
      <c r="B2661"/>
      <c r="C2661" s="120"/>
      <c r="D2661" s="40"/>
      <c r="E2661"/>
      <c r="F2661"/>
      <c r="G2661"/>
      <c r="H2661"/>
      <c r="I2661"/>
    </row>
    <row r="2662" spans="1:9" ht="12.75">
      <c r="A2662"/>
      <c r="B2662"/>
      <c r="C2662" s="120"/>
      <c r="D2662" s="40"/>
      <c r="E2662"/>
      <c r="F2662"/>
      <c r="G2662"/>
      <c r="H2662"/>
      <c r="I2662"/>
    </row>
    <row r="2663" spans="1:9" ht="12.75">
      <c r="A2663"/>
      <c r="B2663"/>
      <c r="C2663" s="120"/>
      <c r="D2663" s="40"/>
      <c r="E2663"/>
      <c r="F2663"/>
      <c r="G2663"/>
      <c r="H2663"/>
      <c r="I2663"/>
    </row>
    <row r="2664" spans="3:4" ht="12.75">
      <c r="C2664" s="120"/>
      <c r="D2664" s="40"/>
    </row>
    <row r="2666" ht="12.75">
      <c r="E2666" s="28">
        <f>SUBTOTAL(9,E155:E559)</f>
        <v>268796799</v>
      </c>
    </row>
    <row r="2668" ht="12.75">
      <c r="E2668" s="28">
        <f>SUBTOTAL(9,E74:E483)</f>
        <v>283632549</v>
      </c>
    </row>
    <row r="2670" ht="12.75">
      <c r="E2670" s="28">
        <f>SUBTOTAL(9,E308:E686)</f>
        <v>182139720</v>
      </c>
    </row>
    <row r="2672" ht="12.75">
      <c r="E2672" s="28">
        <f>SUBTOTAL(9,E447:E631)</f>
        <v>39848080</v>
      </c>
    </row>
    <row r="2674" ht="12.75">
      <c r="E2674" s="28">
        <f>SUBTOTAL(9,E45:E690)</f>
        <v>340444865</v>
      </c>
    </row>
    <row r="2676" ht="12.75">
      <c r="E2676" s="28">
        <f>SUBTOTAL(9,E45:E690)</f>
        <v>340444865</v>
      </c>
    </row>
    <row r="2678" ht="12.75">
      <c r="E2678" s="28">
        <f>SUBTOTAL(9,E31:E683)</f>
        <v>344825665</v>
      </c>
    </row>
    <row r="2680" ht="12.75">
      <c r="E2680" s="28">
        <f>SUBTOTAL(9,E229:E682)</f>
        <v>213609230</v>
      </c>
    </row>
    <row r="2682" ht="12.75">
      <c r="E2682" s="28">
        <f>SUBTOTAL(9,E45:E690)</f>
        <v>340444865</v>
      </c>
    </row>
    <row r="2684" ht="12.75">
      <c r="E2684" s="28">
        <f>SUBTOTAL(9,E24:E677)</f>
        <v>346268765</v>
      </c>
    </row>
    <row r="2686" ht="12.75">
      <c r="E2686" s="28">
        <f>SUBTOTAL(9,E25:E678)</f>
        <v>345376465</v>
      </c>
    </row>
  </sheetData>
  <sheetProtection/>
  <mergeCells count="94">
    <mergeCell ref="C797:D797"/>
    <mergeCell ref="C798:D798"/>
    <mergeCell ref="C791:D791"/>
    <mergeCell ref="C792:D792"/>
    <mergeCell ref="C793:D793"/>
    <mergeCell ref="C794:D794"/>
    <mergeCell ref="C795:D795"/>
    <mergeCell ref="C796:D796"/>
    <mergeCell ref="C787:D787"/>
    <mergeCell ref="C788:D788"/>
    <mergeCell ref="C789:D789"/>
    <mergeCell ref="C790:D790"/>
    <mergeCell ref="C781:D781"/>
    <mergeCell ref="C782:D782"/>
    <mergeCell ref="C783:D783"/>
    <mergeCell ref="C784:D784"/>
    <mergeCell ref="C785:D785"/>
    <mergeCell ref="C773:D773"/>
    <mergeCell ref="C774:D774"/>
    <mergeCell ref="C786:D786"/>
    <mergeCell ref="C775:D775"/>
    <mergeCell ref="C776:D776"/>
    <mergeCell ref="C777:D777"/>
    <mergeCell ref="C778:D778"/>
    <mergeCell ref="C779:D779"/>
    <mergeCell ref="C780:D780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43:D743"/>
    <mergeCell ref="C744:D744"/>
    <mergeCell ref="C745:D745"/>
    <mergeCell ref="C746:D746"/>
    <mergeCell ref="C747:D747"/>
    <mergeCell ref="C748:D748"/>
    <mergeCell ref="C737:D737"/>
    <mergeCell ref="C738:D738"/>
    <mergeCell ref="C739:D739"/>
    <mergeCell ref="C740:D740"/>
    <mergeCell ref="C741:D741"/>
    <mergeCell ref="C742:D742"/>
    <mergeCell ref="C733:D733"/>
    <mergeCell ref="C728:D728"/>
    <mergeCell ref="C729:D729"/>
    <mergeCell ref="C734:D734"/>
    <mergeCell ref="C735:D735"/>
    <mergeCell ref="C736:D736"/>
    <mergeCell ref="C721:D721"/>
    <mergeCell ref="C732:D732"/>
    <mergeCell ref="C722:D722"/>
    <mergeCell ref="C723:D723"/>
    <mergeCell ref="C724:D724"/>
    <mergeCell ref="C725:D725"/>
    <mergeCell ref="C5:C6"/>
    <mergeCell ref="C716:D716"/>
    <mergeCell ref="C730:D730"/>
    <mergeCell ref="C731:D731"/>
    <mergeCell ref="C726:D726"/>
    <mergeCell ref="C727:D727"/>
    <mergeCell ref="C717:D717"/>
    <mergeCell ref="C718:D718"/>
    <mergeCell ref="C719:D719"/>
    <mergeCell ref="C720:D720"/>
    <mergeCell ref="E5:E6"/>
    <mergeCell ref="D5:D6"/>
    <mergeCell ref="C19:C22"/>
    <mergeCell ref="A696:D696"/>
    <mergeCell ref="A1:I1"/>
    <mergeCell ref="A2:I2"/>
    <mergeCell ref="D3:G3"/>
    <mergeCell ref="A5:A6"/>
    <mergeCell ref="B5:B6"/>
    <mergeCell ref="F5:I5"/>
  </mergeCells>
  <printOptions horizontalCentered="1"/>
  <pageMargins left="0.5905511811023623" right="0.5905511811023623" top="0.9448818897637796" bottom="0.5511811023622047" header="0.31496062992125984" footer="0.31496062992125984"/>
  <pageSetup horizontalDpi="600" verticalDpi="600" orientation="landscape" paperSize="9" scale="80" r:id="rId1"/>
  <headerFooter>
    <oddHeader xml:space="preserve">&amp;RZałącznik Nr 2
do Uchwały Nr 124/11 Zarządu Powiatu 
w  Stargardzie Szczecińskim
z dnia 13 stycznia 2011 r.
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3" width="9.140625" style="2" customWidth="1"/>
    <col min="4" max="4" width="50.7109375" style="2" customWidth="1"/>
    <col min="5" max="9" width="15.7109375" style="2" customWidth="1"/>
    <col min="10" max="16384" width="9.140625" style="2" customWidth="1"/>
  </cols>
  <sheetData>
    <row r="1" spans="1:9" ht="15">
      <c r="A1" s="860" t="s">
        <v>160</v>
      </c>
      <c r="B1" s="860"/>
      <c r="C1" s="860"/>
      <c r="D1" s="860"/>
      <c r="E1" s="860"/>
      <c r="F1" s="860"/>
      <c r="G1" s="860"/>
      <c r="H1" s="860"/>
      <c r="I1" s="860"/>
    </row>
    <row r="2" spans="1:9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9" ht="12.75">
      <c r="A3" s="837" t="s">
        <v>332</v>
      </c>
      <c r="B3" s="837"/>
      <c r="C3" s="837"/>
      <c r="D3" s="837"/>
      <c r="E3" s="837"/>
      <c r="F3" s="837"/>
      <c r="G3" s="837"/>
      <c r="H3" s="837"/>
      <c r="I3" s="837"/>
    </row>
    <row r="4" spans="1:7" ht="12.75">
      <c r="A4" s="3"/>
      <c r="B4" s="3"/>
      <c r="C4" s="3"/>
      <c r="D4" s="3"/>
      <c r="E4" s="3"/>
      <c r="F4" s="3"/>
      <c r="G4" s="3"/>
    </row>
    <row r="5" spans="1:9" ht="13.5" customHeight="1">
      <c r="A5" s="854" t="s">
        <v>220</v>
      </c>
      <c r="B5" s="854" t="s">
        <v>221</v>
      </c>
      <c r="C5" s="854" t="s">
        <v>222</v>
      </c>
      <c r="D5" s="854" t="s">
        <v>209</v>
      </c>
      <c r="E5" s="854" t="s">
        <v>223</v>
      </c>
      <c r="F5" s="854" t="s">
        <v>224</v>
      </c>
      <c r="G5" s="855" t="s">
        <v>225</v>
      </c>
      <c r="H5" s="855"/>
      <c r="I5" s="855"/>
    </row>
    <row r="6" spans="1:9" ht="96.75" customHeight="1">
      <c r="A6" s="854"/>
      <c r="B6" s="854"/>
      <c r="C6" s="854"/>
      <c r="D6" s="854"/>
      <c r="E6" s="854"/>
      <c r="F6" s="854"/>
      <c r="G6" s="105" t="s">
        <v>226</v>
      </c>
      <c r="H6" s="105" t="s">
        <v>227</v>
      </c>
      <c r="I6" s="159" t="s">
        <v>197</v>
      </c>
    </row>
    <row r="7" spans="1:9" ht="30.75" customHeight="1">
      <c r="A7" s="476">
        <v>801</v>
      </c>
      <c r="B7" s="476"/>
      <c r="C7" s="476"/>
      <c r="D7" s="477" t="s">
        <v>39</v>
      </c>
      <c r="E7" s="313">
        <f>SUM(E8)</f>
        <v>100000</v>
      </c>
      <c r="F7" s="313">
        <f>SUM(F8)</f>
        <v>245000</v>
      </c>
      <c r="G7" s="313">
        <f>SUM(G8)</f>
        <v>185000</v>
      </c>
      <c r="H7" s="313">
        <f>SUM(H8)</f>
        <v>0</v>
      </c>
      <c r="I7" s="313">
        <f>SUM(I8)</f>
        <v>60000</v>
      </c>
    </row>
    <row r="8" spans="1:9" ht="30" customHeight="1">
      <c r="A8" s="295"/>
      <c r="B8" s="515">
        <v>80146</v>
      </c>
      <c r="C8" s="515"/>
      <c r="D8" s="516" t="s">
        <v>57</v>
      </c>
      <c r="E8" s="517">
        <f>SUM(E9:E24)</f>
        <v>100000</v>
      </c>
      <c r="F8" s="517">
        <f>SUM(F9:F24)</f>
        <v>245000</v>
      </c>
      <c r="G8" s="517">
        <f>SUM(G9:G24)</f>
        <v>185000</v>
      </c>
      <c r="H8" s="517">
        <f>SUM(H9:H24)</f>
        <v>0</v>
      </c>
      <c r="I8" s="517">
        <f>SUM(I9:I24)</f>
        <v>60000</v>
      </c>
    </row>
    <row r="9" spans="1:9" ht="21.75" customHeight="1">
      <c r="A9" s="295"/>
      <c r="B9" s="11"/>
      <c r="C9" s="22" t="s">
        <v>210</v>
      </c>
      <c r="D9" s="9" t="s">
        <v>211</v>
      </c>
      <c r="E9" s="23">
        <v>100000</v>
      </c>
      <c r="F9" s="63">
        <f>G9+H9+I9</f>
        <v>0</v>
      </c>
      <c r="G9" s="23">
        <v>0</v>
      </c>
      <c r="H9" s="23">
        <v>0</v>
      </c>
      <c r="I9" s="23">
        <v>0</v>
      </c>
    </row>
    <row r="10" spans="1:9" ht="21.75" customHeight="1">
      <c r="A10" s="295"/>
      <c r="B10" s="11"/>
      <c r="C10" s="10">
        <v>4010</v>
      </c>
      <c r="D10" s="9" t="s">
        <v>212</v>
      </c>
      <c r="E10" s="63">
        <v>0</v>
      </c>
      <c r="F10" s="63">
        <f>G10+H10+I10</f>
        <v>142320</v>
      </c>
      <c r="G10" s="23">
        <v>97313</v>
      </c>
      <c r="H10" s="23">
        <v>0</v>
      </c>
      <c r="I10" s="23">
        <v>45007</v>
      </c>
    </row>
    <row r="11" spans="1:9" ht="21.75" customHeight="1">
      <c r="A11" s="295"/>
      <c r="B11" s="11"/>
      <c r="C11" s="10">
        <v>4040</v>
      </c>
      <c r="D11" s="9" t="s">
        <v>53</v>
      </c>
      <c r="E11" s="63">
        <v>0</v>
      </c>
      <c r="F11" s="63">
        <f aca="true" t="shared" si="0" ref="F11:F24">G11+H11+I11</f>
        <v>14800</v>
      </c>
      <c r="G11" s="23">
        <v>11306</v>
      </c>
      <c r="H11" s="23">
        <v>0</v>
      </c>
      <c r="I11" s="23">
        <v>3494</v>
      </c>
    </row>
    <row r="12" spans="1:9" ht="21.75" customHeight="1">
      <c r="A12" s="295"/>
      <c r="B12" s="11"/>
      <c r="C12" s="10">
        <v>4110</v>
      </c>
      <c r="D12" s="9" t="s">
        <v>252</v>
      </c>
      <c r="E12" s="63">
        <v>0</v>
      </c>
      <c r="F12" s="63">
        <f t="shared" si="0"/>
        <v>22630</v>
      </c>
      <c r="G12" s="23">
        <v>15307</v>
      </c>
      <c r="H12" s="23">
        <v>0</v>
      </c>
      <c r="I12" s="23">
        <v>7323</v>
      </c>
    </row>
    <row r="13" spans="1:9" ht="21.75" customHeight="1">
      <c r="A13" s="295"/>
      <c r="B13" s="11"/>
      <c r="C13" s="10">
        <v>4120</v>
      </c>
      <c r="D13" s="9" t="s">
        <v>12</v>
      </c>
      <c r="E13" s="63">
        <v>0</v>
      </c>
      <c r="F13" s="63">
        <f t="shared" si="0"/>
        <v>2100</v>
      </c>
      <c r="G13" s="23">
        <v>1260</v>
      </c>
      <c r="H13" s="23">
        <v>0</v>
      </c>
      <c r="I13" s="23">
        <v>840</v>
      </c>
    </row>
    <row r="14" spans="1:9" ht="21.75" customHeight="1">
      <c r="A14" s="295"/>
      <c r="B14" s="11"/>
      <c r="C14" s="10">
        <v>4170</v>
      </c>
      <c r="D14" s="9" t="s">
        <v>311</v>
      </c>
      <c r="E14" s="63">
        <v>0</v>
      </c>
      <c r="F14" s="63">
        <f t="shared" si="0"/>
        <v>27000</v>
      </c>
      <c r="G14" s="23">
        <v>27000</v>
      </c>
      <c r="H14" s="23">
        <v>0</v>
      </c>
      <c r="I14" s="23">
        <v>0</v>
      </c>
    </row>
    <row r="15" spans="1:9" ht="21.75" customHeight="1">
      <c r="A15" s="295"/>
      <c r="B15" s="11"/>
      <c r="C15" s="10">
        <v>4210</v>
      </c>
      <c r="D15" s="9" t="s">
        <v>218</v>
      </c>
      <c r="E15" s="63">
        <v>0</v>
      </c>
      <c r="F15" s="63">
        <f t="shared" si="0"/>
        <v>5655</v>
      </c>
      <c r="G15" s="23">
        <v>5655</v>
      </c>
      <c r="H15" s="23">
        <v>0</v>
      </c>
      <c r="I15" s="23">
        <v>0</v>
      </c>
    </row>
    <row r="16" spans="1:9" ht="21.75" customHeight="1">
      <c r="A16" s="295"/>
      <c r="B16" s="11"/>
      <c r="C16" s="10">
        <v>4240</v>
      </c>
      <c r="D16" s="9" t="s">
        <v>42</v>
      </c>
      <c r="E16" s="63">
        <v>0</v>
      </c>
      <c r="F16" s="63">
        <f>G16+H16+I16</f>
        <v>1145</v>
      </c>
      <c r="G16" s="23">
        <v>800</v>
      </c>
      <c r="H16" s="23">
        <v>0</v>
      </c>
      <c r="I16" s="23">
        <v>345</v>
      </c>
    </row>
    <row r="17" spans="1:9" ht="21.75" customHeight="1">
      <c r="A17" s="295"/>
      <c r="B17" s="11"/>
      <c r="C17" s="10">
        <v>4300</v>
      </c>
      <c r="D17" s="9" t="s">
        <v>206</v>
      </c>
      <c r="E17" s="63">
        <v>0</v>
      </c>
      <c r="F17" s="63">
        <f t="shared" si="0"/>
        <v>10850</v>
      </c>
      <c r="G17" s="23">
        <v>10850</v>
      </c>
      <c r="H17" s="23">
        <v>0</v>
      </c>
      <c r="I17" s="23">
        <v>0</v>
      </c>
    </row>
    <row r="18" spans="1:9" ht="21.75" customHeight="1">
      <c r="A18" s="295"/>
      <c r="B18" s="11"/>
      <c r="C18" s="10">
        <v>4350</v>
      </c>
      <c r="D18" s="9" t="s">
        <v>312</v>
      </c>
      <c r="E18" s="63">
        <v>0</v>
      </c>
      <c r="F18" s="63">
        <f t="shared" si="0"/>
        <v>700</v>
      </c>
      <c r="G18" s="23">
        <v>700</v>
      </c>
      <c r="H18" s="23">
        <v>0</v>
      </c>
      <c r="I18" s="23">
        <v>0</v>
      </c>
    </row>
    <row r="19" spans="1:9" ht="36.75" customHeight="1">
      <c r="A19" s="295"/>
      <c r="B19" s="11"/>
      <c r="C19" s="10">
        <v>4360</v>
      </c>
      <c r="D19" s="291" t="s">
        <v>511</v>
      </c>
      <c r="E19" s="63">
        <v>0</v>
      </c>
      <c r="F19" s="63">
        <f t="shared" si="0"/>
        <v>2950</v>
      </c>
      <c r="G19" s="23">
        <v>2950</v>
      </c>
      <c r="H19" s="23">
        <v>0</v>
      </c>
      <c r="I19" s="23">
        <v>0</v>
      </c>
    </row>
    <row r="20" spans="1:9" ht="36" customHeight="1">
      <c r="A20" s="295"/>
      <c r="B20" s="11"/>
      <c r="C20" s="10">
        <v>4370</v>
      </c>
      <c r="D20" s="305" t="s">
        <v>624</v>
      </c>
      <c r="E20" s="63">
        <v>0</v>
      </c>
      <c r="F20" s="63">
        <f t="shared" si="0"/>
        <v>1800</v>
      </c>
      <c r="G20" s="23">
        <v>1800</v>
      </c>
      <c r="H20" s="23">
        <v>0</v>
      </c>
      <c r="I20" s="23">
        <v>0</v>
      </c>
    </row>
    <row r="21" spans="1:9" ht="21.75" customHeight="1">
      <c r="A21" s="295"/>
      <c r="B21" s="11"/>
      <c r="C21" s="10">
        <v>4410</v>
      </c>
      <c r="D21" s="9" t="s">
        <v>215</v>
      </c>
      <c r="E21" s="63">
        <v>0</v>
      </c>
      <c r="F21" s="63">
        <f t="shared" si="0"/>
        <v>750</v>
      </c>
      <c r="G21" s="23">
        <v>450</v>
      </c>
      <c r="H21" s="23">
        <v>0</v>
      </c>
      <c r="I21" s="23">
        <v>300</v>
      </c>
    </row>
    <row r="22" spans="1:9" ht="21.75" customHeight="1">
      <c r="A22" s="295"/>
      <c r="B22" s="11"/>
      <c r="C22" s="10">
        <v>4430</v>
      </c>
      <c r="D22" s="9" t="s">
        <v>207</v>
      </c>
      <c r="E22" s="63">
        <v>0</v>
      </c>
      <c r="F22" s="63">
        <f t="shared" si="0"/>
        <v>1000</v>
      </c>
      <c r="G22" s="23">
        <v>1000</v>
      </c>
      <c r="H22" s="23">
        <v>0</v>
      </c>
      <c r="I22" s="23">
        <v>0</v>
      </c>
    </row>
    <row r="23" spans="1:9" ht="21.75" customHeight="1">
      <c r="A23" s="295"/>
      <c r="B23" s="11"/>
      <c r="C23" s="10">
        <v>4440</v>
      </c>
      <c r="D23" s="9" t="s">
        <v>262</v>
      </c>
      <c r="E23" s="63">
        <v>0</v>
      </c>
      <c r="F23" s="63">
        <f t="shared" si="0"/>
        <v>10500</v>
      </c>
      <c r="G23" s="23">
        <v>7809</v>
      </c>
      <c r="H23" s="23">
        <v>0</v>
      </c>
      <c r="I23" s="23">
        <v>2691</v>
      </c>
    </row>
    <row r="24" spans="1:9" ht="33" customHeight="1">
      <c r="A24" s="295"/>
      <c r="B24" s="11"/>
      <c r="C24" s="10">
        <v>4700</v>
      </c>
      <c r="D24" s="9" t="s">
        <v>172</v>
      </c>
      <c r="E24" s="63">
        <v>0</v>
      </c>
      <c r="F24" s="63">
        <f t="shared" si="0"/>
        <v>800</v>
      </c>
      <c r="G24" s="23">
        <v>800</v>
      </c>
      <c r="H24" s="23">
        <v>0</v>
      </c>
      <c r="I24" s="23">
        <v>0</v>
      </c>
    </row>
    <row r="25" spans="1:9" s="65" customFormat="1" ht="30" customHeight="1">
      <c r="A25" s="849" t="s">
        <v>127</v>
      </c>
      <c r="B25" s="849"/>
      <c r="C25" s="849"/>
      <c r="D25" s="850"/>
      <c r="E25" s="296">
        <f>E7</f>
        <v>100000</v>
      </c>
      <c r="F25" s="296">
        <f>F7</f>
        <v>245000</v>
      </c>
      <c r="G25" s="296">
        <f>G7</f>
        <v>185000</v>
      </c>
      <c r="H25" s="296">
        <f>H7</f>
        <v>0</v>
      </c>
      <c r="I25" s="296">
        <f>I7</f>
        <v>60000</v>
      </c>
    </row>
    <row r="27" ht="12.75">
      <c r="F27" s="17"/>
    </row>
  </sheetData>
  <sheetProtection/>
  <mergeCells count="11">
    <mergeCell ref="A25:D25"/>
    <mergeCell ref="A5:A6"/>
    <mergeCell ref="B5:B6"/>
    <mergeCell ref="C5:C6"/>
    <mergeCell ref="D5:D6"/>
    <mergeCell ref="E5:E6"/>
    <mergeCell ref="F5:F6"/>
    <mergeCell ref="A2:I2"/>
    <mergeCell ref="A3:I3"/>
    <mergeCell ref="A1:I1"/>
    <mergeCell ref="G5:I5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20
do Uchwały Nr 124/11 Zarządu Powiatu 
w  Stargardzie Szczecińskim
z dnia 13 stycznia 2011 r.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I35"/>
  <sheetViews>
    <sheetView workbookViewId="0" topLeftCell="A7">
      <selection activeCell="F28" sqref="F28"/>
    </sheetView>
  </sheetViews>
  <sheetFormatPr defaultColWidth="9.140625" defaultRowHeight="12.75"/>
  <cols>
    <col min="1" max="1" width="8.00390625" style="2" customWidth="1"/>
    <col min="2" max="2" width="9.140625" style="2" customWidth="1"/>
    <col min="3" max="3" width="7.8515625" style="2" customWidth="1"/>
    <col min="4" max="4" width="50.7109375" style="2" customWidth="1"/>
    <col min="5" max="8" width="18.7109375" style="2" customWidth="1"/>
    <col min="9" max="16384" width="9.140625" style="2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9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333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30" customHeight="1">
      <c r="A7" s="476">
        <v>854</v>
      </c>
      <c r="B7" s="476"/>
      <c r="C7" s="476"/>
      <c r="D7" s="477" t="s">
        <v>99</v>
      </c>
      <c r="E7" s="313">
        <f>E8-E26</f>
        <v>0</v>
      </c>
      <c r="F7" s="313">
        <f>F8+F26</f>
        <v>1083250</v>
      </c>
      <c r="G7" s="313">
        <f>G8+G26</f>
        <v>1083250</v>
      </c>
      <c r="H7" s="313">
        <f>H8-H26</f>
        <v>0</v>
      </c>
    </row>
    <row r="8" spans="1:8" s="518" customFormat="1" ht="34.5" customHeight="1">
      <c r="A8" s="188"/>
      <c r="B8" s="515">
        <v>85406</v>
      </c>
      <c r="C8" s="515"/>
      <c r="D8" s="516" t="s">
        <v>334</v>
      </c>
      <c r="E8" s="517">
        <f>SUM(E9:E25)</f>
        <v>0</v>
      </c>
      <c r="F8" s="517">
        <f>SUM(F9:F25)</f>
        <v>1072700</v>
      </c>
      <c r="G8" s="517">
        <f>SUM(G9:G25)</f>
        <v>1072700</v>
      </c>
      <c r="H8" s="517">
        <f>SUM(H9:H25)</f>
        <v>0</v>
      </c>
    </row>
    <row r="9" spans="1:8" ht="22.5" customHeight="1">
      <c r="A9" s="188"/>
      <c r="B9" s="190"/>
      <c r="C9" s="10">
        <v>4010</v>
      </c>
      <c r="D9" s="9" t="s">
        <v>212</v>
      </c>
      <c r="E9" s="63">
        <v>0</v>
      </c>
      <c r="F9" s="63">
        <f>G9+H9</f>
        <v>720000</v>
      </c>
      <c r="G9" s="63">
        <v>720000</v>
      </c>
      <c r="H9" s="115">
        <v>0</v>
      </c>
    </row>
    <row r="10" spans="1:8" ht="22.5" customHeight="1">
      <c r="A10" s="188"/>
      <c r="B10" s="190"/>
      <c r="C10" s="10">
        <v>4040</v>
      </c>
      <c r="D10" s="9" t="s">
        <v>53</v>
      </c>
      <c r="E10" s="63">
        <v>0</v>
      </c>
      <c r="F10" s="63">
        <f aca="true" t="shared" si="0" ref="F10:F25">G10+H10</f>
        <v>60000</v>
      </c>
      <c r="G10" s="63">
        <v>60000</v>
      </c>
      <c r="H10" s="115">
        <v>0</v>
      </c>
    </row>
    <row r="11" spans="1:8" ht="22.5" customHeight="1">
      <c r="A11" s="188"/>
      <c r="B11" s="190"/>
      <c r="C11" s="10">
        <v>4110</v>
      </c>
      <c r="D11" s="9" t="s">
        <v>252</v>
      </c>
      <c r="E11" s="63">
        <v>0</v>
      </c>
      <c r="F11" s="63">
        <f t="shared" si="0"/>
        <v>120890</v>
      </c>
      <c r="G11" s="63">
        <v>120890</v>
      </c>
      <c r="H11" s="115">
        <v>0</v>
      </c>
    </row>
    <row r="12" spans="1:8" ht="22.5" customHeight="1">
      <c r="A12" s="188"/>
      <c r="B12" s="190"/>
      <c r="C12" s="10">
        <v>4120</v>
      </c>
      <c r="D12" s="9" t="s">
        <v>12</v>
      </c>
      <c r="E12" s="63">
        <v>0</v>
      </c>
      <c r="F12" s="63">
        <f t="shared" si="0"/>
        <v>19110</v>
      </c>
      <c r="G12" s="63">
        <v>19110</v>
      </c>
      <c r="H12" s="115">
        <v>0</v>
      </c>
    </row>
    <row r="13" spans="1:8" ht="22.5" customHeight="1">
      <c r="A13" s="188"/>
      <c r="B13" s="190"/>
      <c r="C13" s="10">
        <v>4210</v>
      </c>
      <c r="D13" s="9" t="s">
        <v>218</v>
      </c>
      <c r="E13" s="63">
        <v>0</v>
      </c>
      <c r="F13" s="63">
        <f t="shared" si="0"/>
        <v>10780</v>
      </c>
      <c r="G13" s="63">
        <v>10780</v>
      </c>
      <c r="H13" s="115">
        <v>0</v>
      </c>
    </row>
    <row r="14" spans="1:8" ht="22.5" customHeight="1">
      <c r="A14" s="188"/>
      <c r="B14" s="190"/>
      <c r="C14" s="10">
        <v>4240</v>
      </c>
      <c r="D14" s="9" t="s">
        <v>365</v>
      </c>
      <c r="E14" s="63">
        <v>0</v>
      </c>
      <c r="F14" s="63">
        <f t="shared" si="0"/>
        <v>5055</v>
      </c>
      <c r="G14" s="63">
        <v>5055</v>
      </c>
      <c r="H14" s="115">
        <v>0</v>
      </c>
    </row>
    <row r="15" spans="1:8" ht="22.5" customHeight="1">
      <c r="A15" s="188"/>
      <c r="B15" s="190"/>
      <c r="C15" s="10">
        <v>4260</v>
      </c>
      <c r="D15" s="9" t="s">
        <v>213</v>
      </c>
      <c r="E15" s="63">
        <v>0</v>
      </c>
      <c r="F15" s="63">
        <f t="shared" si="0"/>
        <v>25000</v>
      </c>
      <c r="G15" s="63">
        <v>25000</v>
      </c>
      <c r="H15" s="115">
        <v>0</v>
      </c>
    </row>
    <row r="16" spans="1:8" ht="22.5" customHeight="1">
      <c r="A16" s="188"/>
      <c r="B16" s="190"/>
      <c r="C16" s="10">
        <v>4270</v>
      </c>
      <c r="D16" s="9" t="s">
        <v>219</v>
      </c>
      <c r="E16" s="63">
        <v>0</v>
      </c>
      <c r="F16" s="63">
        <f t="shared" si="0"/>
        <v>1600</v>
      </c>
      <c r="G16" s="63">
        <v>1600</v>
      </c>
      <c r="H16" s="115">
        <v>0</v>
      </c>
    </row>
    <row r="17" spans="1:8" ht="22.5" customHeight="1">
      <c r="A17" s="188"/>
      <c r="B17" s="190"/>
      <c r="C17" s="10">
        <v>4280</v>
      </c>
      <c r="D17" s="9" t="s">
        <v>214</v>
      </c>
      <c r="E17" s="63">
        <v>0</v>
      </c>
      <c r="F17" s="63">
        <f t="shared" si="0"/>
        <v>350</v>
      </c>
      <c r="G17" s="63">
        <v>350</v>
      </c>
      <c r="H17" s="115">
        <v>0</v>
      </c>
    </row>
    <row r="18" spans="1:8" ht="22.5" customHeight="1">
      <c r="A18" s="188"/>
      <c r="B18" s="190"/>
      <c r="C18" s="10">
        <v>4300</v>
      </c>
      <c r="D18" s="9" t="s">
        <v>206</v>
      </c>
      <c r="E18" s="63">
        <v>0</v>
      </c>
      <c r="F18" s="63">
        <f t="shared" si="0"/>
        <v>53235</v>
      </c>
      <c r="G18" s="63">
        <v>53235</v>
      </c>
      <c r="H18" s="115">
        <v>0</v>
      </c>
    </row>
    <row r="19" spans="1:8" ht="22.5" customHeight="1">
      <c r="A19" s="188"/>
      <c r="B19" s="190"/>
      <c r="C19" s="10">
        <v>4350</v>
      </c>
      <c r="D19" s="9" t="s">
        <v>312</v>
      </c>
      <c r="E19" s="63">
        <v>0</v>
      </c>
      <c r="F19" s="63">
        <f t="shared" si="0"/>
        <v>500</v>
      </c>
      <c r="G19" s="63">
        <v>500</v>
      </c>
      <c r="H19" s="115">
        <v>0</v>
      </c>
    </row>
    <row r="20" spans="1:8" ht="38.25" customHeight="1">
      <c r="A20" s="188"/>
      <c r="B20" s="190"/>
      <c r="C20" s="10">
        <v>4360</v>
      </c>
      <c r="D20" s="291" t="s">
        <v>511</v>
      </c>
      <c r="E20" s="63">
        <v>0</v>
      </c>
      <c r="F20" s="63">
        <f t="shared" si="0"/>
        <v>580</v>
      </c>
      <c r="G20" s="63">
        <v>580</v>
      </c>
      <c r="H20" s="115">
        <v>0</v>
      </c>
    </row>
    <row r="21" spans="1:8" ht="38.25" customHeight="1">
      <c r="A21" s="188"/>
      <c r="B21" s="190"/>
      <c r="C21" s="10">
        <v>4370</v>
      </c>
      <c r="D21" s="305" t="s">
        <v>624</v>
      </c>
      <c r="E21" s="63">
        <v>0</v>
      </c>
      <c r="F21" s="63">
        <f t="shared" si="0"/>
        <v>3500</v>
      </c>
      <c r="G21" s="63">
        <v>3500</v>
      </c>
      <c r="H21" s="115">
        <v>0</v>
      </c>
    </row>
    <row r="22" spans="1:8" ht="22.5" customHeight="1">
      <c r="A22" s="188"/>
      <c r="B22" s="190"/>
      <c r="C22" s="10">
        <v>4410</v>
      </c>
      <c r="D22" s="9" t="s">
        <v>215</v>
      </c>
      <c r="E22" s="63">
        <v>0</v>
      </c>
      <c r="F22" s="63">
        <f t="shared" si="0"/>
        <v>500</v>
      </c>
      <c r="G22" s="63">
        <v>500</v>
      </c>
      <c r="H22" s="115">
        <v>0</v>
      </c>
    </row>
    <row r="23" spans="1:8" ht="22.5" customHeight="1">
      <c r="A23" s="188"/>
      <c r="B23" s="190"/>
      <c r="C23" s="10">
        <v>4430</v>
      </c>
      <c r="D23" s="9" t="s">
        <v>207</v>
      </c>
      <c r="E23" s="63">
        <v>0</v>
      </c>
      <c r="F23" s="63">
        <f t="shared" si="0"/>
        <v>600</v>
      </c>
      <c r="G23" s="63">
        <v>600</v>
      </c>
      <c r="H23" s="115">
        <v>0</v>
      </c>
    </row>
    <row r="24" spans="1:8" ht="22.5" customHeight="1">
      <c r="A24" s="188"/>
      <c r="B24" s="190"/>
      <c r="C24" s="10">
        <v>4440</v>
      </c>
      <c r="D24" s="9" t="s">
        <v>262</v>
      </c>
      <c r="E24" s="63">
        <v>0</v>
      </c>
      <c r="F24" s="63">
        <f t="shared" si="0"/>
        <v>50000</v>
      </c>
      <c r="G24" s="63">
        <v>50000</v>
      </c>
      <c r="H24" s="115">
        <v>0</v>
      </c>
    </row>
    <row r="25" spans="1:8" ht="37.5" customHeight="1">
      <c r="A25" s="188"/>
      <c r="B25" s="190"/>
      <c r="C25" s="10">
        <v>4700</v>
      </c>
      <c r="D25" s="9" t="s">
        <v>172</v>
      </c>
      <c r="E25" s="63">
        <v>0</v>
      </c>
      <c r="F25" s="63">
        <f t="shared" si="0"/>
        <v>1000</v>
      </c>
      <c r="G25" s="63">
        <v>1000</v>
      </c>
      <c r="H25" s="115">
        <v>0</v>
      </c>
    </row>
    <row r="26" spans="1:8" s="90" customFormat="1" ht="30" customHeight="1">
      <c r="A26" s="188"/>
      <c r="B26" s="515">
        <v>85495</v>
      </c>
      <c r="C26" s="515"/>
      <c r="D26" s="516" t="s">
        <v>318</v>
      </c>
      <c r="E26" s="514">
        <f>SUM(E27)</f>
        <v>0</v>
      </c>
      <c r="F26" s="514">
        <f>SUM(F27)</f>
        <v>10550</v>
      </c>
      <c r="G26" s="514">
        <f>SUM(G27)</f>
        <v>10550</v>
      </c>
      <c r="H26" s="514">
        <f>SUM(H27)</f>
        <v>0</v>
      </c>
    </row>
    <row r="27" spans="1:8" ht="35.25" customHeight="1">
      <c r="A27" s="188"/>
      <c r="B27" s="4"/>
      <c r="C27" s="4">
        <v>4440</v>
      </c>
      <c r="D27" s="9" t="s">
        <v>262</v>
      </c>
      <c r="E27" s="63">
        <v>0</v>
      </c>
      <c r="F27" s="63">
        <f>G27+H27</f>
        <v>10550</v>
      </c>
      <c r="G27" s="63">
        <v>10550</v>
      </c>
      <c r="H27" s="63">
        <v>0</v>
      </c>
    </row>
    <row r="28" spans="1:8" s="46" customFormat="1" ht="30" customHeight="1">
      <c r="A28" s="849" t="s">
        <v>127</v>
      </c>
      <c r="B28" s="849"/>
      <c r="C28" s="849"/>
      <c r="D28" s="850"/>
      <c r="E28" s="297">
        <f>E7</f>
        <v>0</v>
      </c>
      <c r="F28" s="297">
        <f>F7</f>
        <v>1083250</v>
      </c>
      <c r="G28" s="297">
        <f>G7</f>
        <v>1083250</v>
      </c>
      <c r="H28" s="297">
        <f>H7</f>
        <v>0</v>
      </c>
    </row>
    <row r="35" ht="12.75">
      <c r="G35" s="2" t="s">
        <v>366</v>
      </c>
    </row>
  </sheetData>
  <sheetProtection/>
  <mergeCells count="12">
    <mergeCell ref="D5:D6"/>
    <mergeCell ref="E5:E6"/>
    <mergeCell ref="F5:F6"/>
    <mergeCell ref="G5:H5"/>
    <mergeCell ref="A1:H1"/>
    <mergeCell ref="A2:I2"/>
    <mergeCell ref="A28:D28"/>
    <mergeCell ref="A3:H3"/>
    <mergeCell ref="A4:H4"/>
    <mergeCell ref="A5:A6"/>
    <mergeCell ref="B5:B6"/>
    <mergeCell ref="C5:C6"/>
  </mergeCells>
  <printOptions horizontalCentered="1"/>
  <pageMargins left="0.7086614173228347" right="0.7086614173228347" top="1.0236220472440944" bottom="0.5511811023622047" header="0.35433070866141736" footer="0.2755905511811024"/>
  <pageSetup horizontalDpi="300" verticalDpi="300" orientation="landscape" paperSize="9" scale="85" r:id="rId1"/>
  <headerFooter alignWithMargins="0">
    <oddHeader>&amp;RZałącznik Nr 21
do Uchwały Nr 124/11 Zarządu Powiatu 
w  Stargardzie Szczecińskim
z dnia 13 stycznia 2011 r.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3" width="9.140625" style="66" customWidth="1"/>
    <col min="4" max="4" width="50.7109375" style="66" customWidth="1"/>
    <col min="5" max="8" width="18.7109375" style="116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9" s="2" customFormat="1" ht="12.75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2.75">
      <c r="A3" s="837" t="s">
        <v>483</v>
      </c>
      <c r="B3" s="837"/>
      <c r="C3" s="837"/>
      <c r="D3" s="837"/>
      <c r="E3" s="837"/>
      <c r="F3" s="837"/>
      <c r="G3" s="837"/>
      <c r="H3" s="837"/>
    </row>
    <row r="4" spans="1:8" ht="12.75">
      <c r="A4" s="44"/>
      <c r="B4" s="44"/>
      <c r="C4" s="44"/>
      <c r="D4" s="44"/>
      <c r="E4" s="44"/>
      <c r="F4" s="44"/>
      <c r="G4" s="44"/>
      <c r="H4" s="44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74" t="s">
        <v>225</v>
      </c>
      <c r="H5" s="874"/>
    </row>
    <row r="6" spans="1:8" ht="12.75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6.25" customHeight="1">
      <c r="A7" s="476">
        <v>854</v>
      </c>
      <c r="B7" s="476"/>
      <c r="C7" s="476"/>
      <c r="D7" s="477" t="s">
        <v>99</v>
      </c>
      <c r="E7" s="313">
        <f>E8</f>
        <v>248050</v>
      </c>
      <c r="F7" s="313">
        <f>F8</f>
        <v>1795130</v>
      </c>
      <c r="G7" s="313">
        <f>G8</f>
        <v>1795130</v>
      </c>
      <c r="H7" s="313">
        <f>H8</f>
        <v>0</v>
      </c>
    </row>
    <row r="8" spans="1:8" ht="33.75" customHeight="1">
      <c r="A8" s="188"/>
      <c r="B8" s="515">
        <v>85410</v>
      </c>
      <c r="C8" s="515"/>
      <c r="D8" s="516" t="s">
        <v>116</v>
      </c>
      <c r="E8" s="517">
        <f>SUM(E9:E31)</f>
        <v>248050</v>
      </c>
      <c r="F8" s="517">
        <f>SUM(F9:F31)</f>
        <v>1795130</v>
      </c>
      <c r="G8" s="517">
        <f>SUM(G9:G31)</f>
        <v>1795130</v>
      </c>
      <c r="H8" s="517">
        <f>SUM(H9:H31)</f>
        <v>0</v>
      </c>
    </row>
    <row r="9" spans="1:8" ht="25.5" customHeight="1">
      <c r="A9" s="188"/>
      <c r="B9" s="190"/>
      <c r="C9" s="95" t="s">
        <v>202</v>
      </c>
      <c r="D9" s="94" t="s">
        <v>203</v>
      </c>
      <c r="E9" s="115">
        <v>50000</v>
      </c>
      <c r="F9" s="115">
        <f>G9+H9</f>
        <v>0</v>
      </c>
      <c r="G9" s="115">
        <v>0</v>
      </c>
      <c r="H9" s="115">
        <v>0</v>
      </c>
    </row>
    <row r="10" spans="1:8" ht="66" customHeight="1">
      <c r="A10" s="188"/>
      <c r="B10" s="190"/>
      <c r="C10" s="7" t="s">
        <v>303</v>
      </c>
      <c r="D10" s="16" t="s">
        <v>304</v>
      </c>
      <c r="E10" s="63">
        <v>36700</v>
      </c>
      <c r="F10" s="115">
        <f aca="true" t="shared" si="0" ref="F10:F31">G10+H10</f>
        <v>0</v>
      </c>
      <c r="G10" s="63">
        <v>0</v>
      </c>
      <c r="H10" s="4">
        <v>0</v>
      </c>
    </row>
    <row r="11" spans="1:8" ht="19.5" customHeight="1">
      <c r="A11" s="188"/>
      <c r="B11" s="190"/>
      <c r="C11" s="7" t="s">
        <v>210</v>
      </c>
      <c r="D11" s="16" t="s">
        <v>211</v>
      </c>
      <c r="E11" s="63">
        <v>160000</v>
      </c>
      <c r="F11" s="115">
        <f t="shared" si="0"/>
        <v>0</v>
      </c>
      <c r="G11" s="63">
        <v>0</v>
      </c>
      <c r="H11" s="4">
        <v>0</v>
      </c>
    </row>
    <row r="12" spans="1:8" ht="19.5" customHeight="1">
      <c r="A12" s="188"/>
      <c r="B12" s="190"/>
      <c r="C12" s="7" t="s">
        <v>204</v>
      </c>
      <c r="D12" s="16" t="s">
        <v>205</v>
      </c>
      <c r="E12" s="63">
        <v>1200</v>
      </c>
      <c r="F12" s="115">
        <f t="shared" si="0"/>
        <v>0</v>
      </c>
      <c r="G12" s="63">
        <v>0</v>
      </c>
      <c r="H12" s="4">
        <v>0</v>
      </c>
    </row>
    <row r="13" spans="1:8" ht="19.5" customHeight="1">
      <c r="A13" s="188"/>
      <c r="B13" s="190"/>
      <c r="C13" s="7" t="s">
        <v>305</v>
      </c>
      <c r="D13" s="16" t="s">
        <v>306</v>
      </c>
      <c r="E13" s="63">
        <v>150</v>
      </c>
      <c r="F13" s="115">
        <f t="shared" si="0"/>
        <v>0</v>
      </c>
      <c r="G13" s="63">
        <v>0</v>
      </c>
      <c r="H13" s="4">
        <v>0</v>
      </c>
    </row>
    <row r="14" spans="1:8" ht="19.5" customHeight="1">
      <c r="A14" s="188"/>
      <c r="B14" s="190"/>
      <c r="C14" s="10">
        <v>3020</v>
      </c>
      <c r="D14" s="9" t="s">
        <v>309</v>
      </c>
      <c r="E14" s="10">
        <v>0</v>
      </c>
      <c r="F14" s="115">
        <f t="shared" si="0"/>
        <v>14000</v>
      </c>
      <c r="G14" s="63">
        <v>14000</v>
      </c>
      <c r="H14" s="4">
        <v>0</v>
      </c>
    </row>
    <row r="15" spans="1:8" ht="19.5" customHeight="1">
      <c r="A15" s="188"/>
      <c r="B15" s="190"/>
      <c r="C15" s="10">
        <v>4010</v>
      </c>
      <c r="D15" s="9" t="s">
        <v>212</v>
      </c>
      <c r="E15" s="10">
        <v>0</v>
      </c>
      <c r="F15" s="115">
        <f t="shared" si="0"/>
        <v>920000</v>
      </c>
      <c r="G15" s="63">
        <v>920000</v>
      </c>
      <c r="H15" s="4">
        <v>0</v>
      </c>
    </row>
    <row r="16" spans="1:8" ht="19.5" customHeight="1">
      <c r="A16" s="188"/>
      <c r="B16" s="190"/>
      <c r="C16" s="10">
        <v>4040</v>
      </c>
      <c r="D16" s="9" t="s">
        <v>53</v>
      </c>
      <c r="E16" s="10">
        <v>0</v>
      </c>
      <c r="F16" s="115">
        <f t="shared" si="0"/>
        <v>70400</v>
      </c>
      <c r="G16" s="63">
        <v>70400</v>
      </c>
      <c r="H16" s="4">
        <v>0</v>
      </c>
    </row>
    <row r="17" spans="1:8" ht="19.5" customHeight="1">
      <c r="A17" s="188"/>
      <c r="B17" s="190"/>
      <c r="C17" s="10">
        <v>4110</v>
      </c>
      <c r="D17" s="9" t="s">
        <v>252</v>
      </c>
      <c r="E17" s="10">
        <v>0</v>
      </c>
      <c r="F17" s="115">
        <f t="shared" si="0"/>
        <v>147000</v>
      </c>
      <c r="G17" s="63">
        <v>147000</v>
      </c>
      <c r="H17" s="4">
        <v>0</v>
      </c>
    </row>
    <row r="18" spans="1:8" ht="19.5" customHeight="1">
      <c r="A18" s="188"/>
      <c r="B18" s="190"/>
      <c r="C18" s="10">
        <v>4120</v>
      </c>
      <c r="D18" s="9" t="s">
        <v>12</v>
      </c>
      <c r="E18" s="10">
        <v>0</v>
      </c>
      <c r="F18" s="115">
        <f t="shared" si="0"/>
        <v>21000</v>
      </c>
      <c r="G18" s="63">
        <v>21000</v>
      </c>
      <c r="H18" s="4">
        <v>0</v>
      </c>
    </row>
    <row r="19" spans="1:8" ht="19.5" customHeight="1">
      <c r="A19" s="188"/>
      <c r="B19" s="190"/>
      <c r="C19" s="10">
        <v>4210</v>
      </c>
      <c r="D19" s="9" t="s">
        <v>218</v>
      </c>
      <c r="E19" s="10">
        <v>0</v>
      </c>
      <c r="F19" s="115">
        <f t="shared" si="0"/>
        <v>80000</v>
      </c>
      <c r="G19" s="63">
        <v>80000</v>
      </c>
      <c r="H19" s="4">
        <v>0</v>
      </c>
    </row>
    <row r="20" spans="1:8" ht="19.5" customHeight="1">
      <c r="A20" s="188"/>
      <c r="B20" s="190"/>
      <c r="C20" s="10">
        <v>4220</v>
      </c>
      <c r="D20" s="9" t="s">
        <v>76</v>
      </c>
      <c r="E20" s="10">
        <v>0</v>
      </c>
      <c r="F20" s="115">
        <f t="shared" si="0"/>
        <v>160000</v>
      </c>
      <c r="G20" s="63">
        <v>160000</v>
      </c>
      <c r="H20" s="4">
        <v>0</v>
      </c>
    </row>
    <row r="21" spans="1:8" ht="19.5" customHeight="1">
      <c r="A21" s="188"/>
      <c r="B21" s="190"/>
      <c r="C21" s="10">
        <v>4240</v>
      </c>
      <c r="D21" s="9" t="s">
        <v>42</v>
      </c>
      <c r="E21" s="10">
        <v>0</v>
      </c>
      <c r="F21" s="115">
        <f t="shared" si="0"/>
        <v>3500</v>
      </c>
      <c r="G21" s="63">
        <v>3500</v>
      </c>
      <c r="H21" s="4">
        <v>0</v>
      </c>
    </row>
    <row r="22" spans="1:8" ht="19.5" customHeight="1">
      <c r="A22" s="188"/>
      <c r="B22" s="190"/>
      <c r="C22" s="10">
        <v>4260</v>
      </c>
      <c r="D22" s="9" t="s">
        <v>213</v>
      </c>
      <c r="E22" s="10">
        <v>0</v>
      </c>
      <c r="F22" s="115">
        <f t="shared" si="0"/>
        <v>206000</v>
      </c>
      <c r="G22" s="63">
        <v>206000</v>
      </c>
      <c r="H22" s="4">
        <v>0</v>
      </c>
    </row>
    <row r="23" spans="1:8" ht="19.5" customHeight="1">
      <c r="A23" s="188"/>
      <c r="B23" s="190"/>
      <c r="C23" s="10">
        <v>4270</v>
      </c>
      <c r="D23" s="9" t="s">
        <v>219</v>
      </c>
      <c r="E23" s="10">
        <v>0</v>
      </c>
      <c r="F23" s="115">
        <f t="shared" si="0"/>
        <v>37000</v>
      </c>
      <c r="G23" s="63">
        <v>37000</v>
      </c>
      <c r="H23" s="4">
        <v>0</v>
      </c>
    </row>
    <row r="24" spans="1:8" ht="19.5" customHeight="1">
      <c r="A24" s="188"/>
      <c r="B24" s="190"/>
      <c r="C24" s="10">
        <v>4280</v>
      </c>
      <c r="D24" s="9" t="s">
        <v>214</v>
      </c>
      <c r="E24" s="10">
        <v>0</v>
      </c>
      <c r="F24" s="115">
        <f t="shared" si="0"/>
        <v>2000</v>
      </c>
      <c r="G24" s="63">
        <v>2000</v>
      </c>
      <c r="H24" s="4">
        <v>0</v>
      </c>
    </row>
    <row r="25" spans="1:8" ht="19.5" customHeight="1">
      <c r="A25" s="188"/>
      <c r="B25" s="190"/>
      <c r="C25" s="10">
        <v>4300</v>
      </c>
      <c r="D25" s="9" t="s">
        <v>206</v>
      </c>
      <c r="E25" s="10">
        <v>0</v>
      </c>
      <c r="F25" s="115">
        <f t="shared" si="0"/>
        <v>70000</v>
      </c>
      <c r="G25" s="63">
        <v>70000</v>
      </c>
      <c r="H25" s="4">
        <v>0</v>
      </c>
    </row>
    <row r="26" spans="1:8" ht="19.5" customHeight="1">
      <c r="A26" s="188"/>
      <c r="B26" s="190"/>
      <c r="C26" s="10">
        <v>4350</v>
      </c>
      <c r="D26" s="9" t="s">
        <v>312</v>
      </c>
      <c r="E26" s="10">
        <v>0</v>
      </c>
      <c r="F26" s="115">
        <f t="shared" si="0"/>
        <v>720</v>
      </c>
      <c r="G26" s="63">
        <v>720</v>
      </c>
      <c r="H26" s="4">
        <v>0</v>
      </c>
    </row>
    <row r="27" spans="1:8" ht="32.25" customHeight="1">
      <c r="A27" s="188"/>
      <c r="B27" s="190"/>
      <c r="C27" s="10">
        <v>4370</v>
      </c>
      <c r="D27" s="291" t="s">
        <v>624</v>
      </c>
      <c r="E27" s="10">
        <v>0</v>
      </c>
      <c r="F27" s="115">
        <f t="shared" si="0"/>
        <v>5000</v>
      </c>
      <c r="G27" s="63">
        <v>5000</v>
      </c>
      <c r="H27" s="4">
        <v>0</v>
      </c>
    </row>
    <row r="28" spans="1:8" ht="27.75" customHeight="1">
      <c r="A28" s="188"/>
      <c r="B28" s="190"/>
      <c r="C28" s="10">
        <v>4410</v>
      </c>
      <c r="D28" s="9" t="s">
        <v>215</v>
      </c>
      <c r="E28" s="10">
        <v>0</v>
      </c>
      <c r="F28" s="115">
        <f t="shared" si="0"/>
        <v>1010</v>
      </c>
      <c r="G28" s="63">
        <v>1010</v>
      </c>
      <c r="H28" s="4">
        <v>0</v>
      </c>
    </row>
    <row r="29" spans="1:8" ht="19.5" customHeight="1">
      <c r="A29" s="188"/>
      <c r="B29" s="190"/>
      <c r="C29" s="10">
        <v>4430</v>
      </c>
      <c r="D29" s="9" t="s">
        <v>207</v>
      </c>
      <c r="E29" s="10">
        <v>0</v>
      </c>
      <c r="F29" s="115">
        <f t="shared" si="0"/>
        <v>4500</v>
      </c>
      <c r="G29" s="63">
        <v>4500</v>
      </c>
      <c r="H29" s="4">
        <v>0</v>
      </c>
    </row>
    <row r="30" spans="1:8" ht="25.5" customHeight="1">
      <c r="A30" s="188"/>
      <c r="B30" s="190"/>
      <c r="C30" s="10">
        <v>4440</v>
      </c>
      <c r="D30" s="9" t="s">
        <v>262</v>
      </c>
      <c r="E30" s="10">
        <v>0</v>
      </c>
      <c r="F30" s="115">
        <f t="shared" si="0"/>
        <v>48000</v>
      </c>
      <c r="G30" s="63">
        <v>48000</v>
      </c>
      <c r="H30" s="4">
        <v>0</v>
      </c>
    </row>
    <row r="31" spans="1:8" ht="35.25" customHeight="1">
      <c r="A31" s="188"/>
      <c r="B31" s="190"/>
      <c r="C31" s="10">
        <v>4700</v>
      </c>
      <c r="D31" s="9" t="s">
        <v>172</v>
      </c>
      <c r="E31" s="10">
        <v>0</v>
      </c>
      <c r="F31" s="115">
        <f t="shared" si="0"/>
        <v>5000</v>
      </c>
      <c r="G31" s="63">
        <v>5000</v>
      </c>
      <c r="H31" s="4">
        <v>0</v>
      </c>
    </row>
    <row r="32" spans="1:8" ht="35.25" customHeight="1">
      <c r="A32" s="849" t="s">
        <v>127</v>
      </c>
      <c r="B32" s="849"/>
      <c r="C32" s="849"/>
      <c r="D32" s="850"/>
      <c r="E32" s="297">
        <f>E8</f>
        <v>248050</v>
      </c>
      <c r="F32" s="297">
        <f>F7</f>
        <v>1795130</v>
      </c>
      <c r="G32" s="297">
        <f>G7</f>
        <v>1795130</v>
      </c>
      <c r="H32" s="297">
        <f>H8</f>
        <v>0</v>
      </c>
    </row>
    <row r="38" ht="25.5">
      <c r="D38" s="117"/>
    </row>
  </sheetData>
  <sheetProtection/>
  <mergeCells count="11">
    <mergeCell ref="D5:D6"/>
    <mergeCell ref="E5:E6"/>
    <mergeCell ref="F5:F6"/>
    <mergeCell ref="A2:I2"/>
    <mergeCell ref="G5:H5"/>
    <mergeCell ref="A1:H1"/>
    <mergeCell ref="A32:D32"/>
    <mergeCell ref="A3:H3"/>
    <mergeCell ref="A5:A6"/>
    <mergeCell ref="B5:B6"/>
    <mergeCell ref="C5:C6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>
    <oddHeader>&amp;RZałącznik Nr 22
do Uchwały Nr 124/11 Zarządu Powiatu 
w  Stargardzie Szczecińskim
z dnia 13 stycznia 2011 r.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H32"/>
  <sheetViews>
    <sheetView workbookViewId="0" topLeftCell="A1">
      <pane ySplit="6" topLeftCell="A25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3" width="9.140625" style="2" customWidth="1"/>
    <col min="4" max="4" width="49.28125" style="2" customWidth="1"/>
    <col min="5" max="8" width="18.7109375" style="2" customWidth="1"/>
    <col min="9" max="16384" width="9.140625" style="2" customWidth="1"/>
  </cols>
  <sheetData>
    <row r="1" spans="1:8" ht="15.75">
      <c r="A1" s="861" t="s">
        <v>160</v>
      </c>
      <c r="B1" s="861"/>
      <c r="C1" s="861"/>
      <c r="D1" s="861"/>
      <c r="E1" s="861"/>
      <c r="F1" s="861"/>
      <c r="G1" s="861"/>
      <c r="H1" s="861"/>
    </row>
    <row r="2" spans="1:8" ht="12.75">
      <c r="A2" s="837" t="s">
        <v>670</v>
      </c>
      <c r="B2" s="837"/>
      <c r="C2" s="837"/>
      <c r="D2" s="837"/>
      <c r="E2" s="837"/>
      <c r="F2" s="837"/>
      <c r="G2" s="837"/>
      <c r="H2" s="837"/>
    </row>
    <row r="3" spans="1:8" ht="15.75" customHeight="1">
      <c r="A3" s="837" t="s">
        <v>635</v>
      </c>
      <c r="B3" s="837"/>
      <c r="C3" s="837"/>
      <c r="D3" s="837"/>
      <c r="E3" s="837"/>
      <c r="F3" s="837"/>
      <c r="G3" s="837"/>
      <c r="H3" s="837"/>
    </row>
    <row r="4" spans="1:8" ht="12.75">
      <c r="A4" s="851"/>
      <c r="B4" s="851"/>
      <c r="C4" s="851"/>
      <c r="D4" s="851"/>
      <c r="E4" s="851"/>
      <c r="F4" s="851"/>
      <c r="G4" s="851"/>
      <c r="H4" s="851"/>
    </row>
    <row r="5" spans="1:8" ht="21" customHeight="1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27.75" customHeight="1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28.5" customHeight="1">
      <c r="A7" s="476">
        <v>710</v>
      </c>
      <c r="B7" s="476"/>
      <c r="C7" s="476"/>
      <c r="D7" s="344" t="s">
        <v>279</v>
      </c>
      <c r="E7" s="313">
        <f>E8+E30</f>
        <v>1023000</v>
      </c>
      <c r="F7" s="313">
        <f>SUM(F8)</f>
        <v>1330000</v>
      </c>
      <c r="G7" s="313">
        <f>SUM(G8)</f>
        <v>1330000</v>
      </c>
      <c r="H7" s="313">
        <f>SUM(H8)</f>
        <v>0</v>
      </c>
    </row>
    <row r="8" spans="1:8" ht="30" customHeight="1">
      <c r="A8" s="295"/>
      <c r="B8" s="515">
        <v>71013</v>
      </c>
      <c r="C8" s="515"/>
      <c r="D8" s="528" t="s">
        <v>281</v>
      </c>
      <c r="E8" s="517">
        <f>SUM(E9:E29)</f>
        <v>0</v>
      </c>
      <c r="F8" s="517">
        <f>SUM(F9:F29)</f>
        <v>1330000</v>
      </c>
      <c r="G8" s="517">
        <f>SUM(G9:G29)</f>
        <v>1330000</v>
      </c>
      <c r="H8" s="517">
        <f>SUM(H9:H29)</f>
        <v>0</v>
      </c>
    </row>
    <row r="9" spans="1:8" ht="21" customHeight="1">
      <c r="A9" s="295"/>
      <c r="B9" s="19"/>
      <c r="C9" s="198" t="s">
        <v>248</v>
      </c>
      <c r="D9" s="199" t="s">
        <v>309</v>
      </c>
      <c r="E9" s="63">
        <v>0</v>
      </c>
      <c r="F9" s="63">
        <f>G9+H9</f>
        <v>3000</v>
      </c>
      <c r="G9" s="405">
        <v>3000</v>
      </c>
      <c r="H9" s="4">
        <v>0</v>
      </c>
    </row>
    <row r="10" spans="1:8" ht="21" customHeight="1">
      <c r="A10" s="295"/>
      <c r="B10" s="19"/>
      <c r="C10" s="373">
        <v>4010</v>
      </c>
      <c r="D10" s="374" t="s">
        <v>212</v>
      </c>
      <c r="E10" s="63">
        <v>0</v>
      </c>
      <c r="F10" s="63">
        <f aca="true" t="shared" si="0" ref="F10:F25">G10+H10</f>
        <v>860000</v>
      </c>
      <c r="G10" s="405">
        <v>860000</v>
      </c>
      <c r="H10" s="4">
        <v>0</v>
      </c>
    </row>
    <row r="11" spans="1:8" ht="21" customHeight="1">
      <c r="A11" s="295"/>
      <c r="B11" s="19"/>
      <c r="C11" s="373">
        <v>4110</v>
      </c>
      <c r="D11" s="374" t="s">
        <v>252</v>
      </c>
      <c r="E11" s="63">
        <v>0</v>
      </c>
      <c r="F11" s="63">
        <f t="shared" si="0"/>
        <v>136000</v>
      </c>
      <c r="G11" s="405">
        <v>136000</v>
      </c>
      <c r="H11" s="4">
        <v>0</v>
      </c>
    </row>
    <row r="12" spans="1:8" ht="21" customHeight="1">
      <c r="A12" s="295"/>
      <c r="B12" s="19"/>
      <c r="C12" s="373">
        <v>4120</v>
      </c>
      <c r="D12" s="374" t="s">
        <v>12</v>
      </c>
      <c r="E12" s="63">
        <v>0</v>
      </c>
      <c r="F12" s="63">
        <f t="shared" si="0"/>
        <v>23000</v>
      </c>
      <c r="G12" s="405">
        <v>23000</v>
      </c>
      <c r="H12" s="4">
        <v>0</v>
      </c>
    </row>
    <row r="13" spans="1:8" ht="36" customHeight="1">
      <c r="A13" s="295"/>
      <c r="B13" s="19"/>
      <c r="C13" s="373">
        <v>4140</v>
      </c>
      <c r="D13" s="374" t="s">
        <v>136</v>
      </c>
      <c r="E13" s="63">
        <v>0</v>
      </c>
      <c r="F13" s="63">
        <f t="shared" si="0"/>
        <v>2000</v>
      </c>
      <c r="G13" s="405">
        <v>2000</v>
      </c>
      <c r="H13" s="4">
        <v>0</v>
      </c>
    </row>
    <row r="14" spans="1:8" ht="21" customHeight="1">
      <c r="A14" s="295"/>
      <c r="B14" s="19"/>
      <c r="C14" s="373">
        <v>4170</v>
      </c>
      <c r="D14" s="374" t="s">
        <v>311</v>
      </c>
      <c r="E14" s="63">
        <v>0</v>
      </c>
      <c r="F14" s="63">
        <f t="shared" si="0"/>
        <v>25000</v>
      </c>
      <c r="G14" s="405">
        <v>25000</v>
      </c>
      <c r="H14" s="4">
        <v>0</v>
      </c>
    </row>
    <row r="15" spans="1:8" ht="21" customHeight="1">
      <c r="A15" s="295"/>
      <c r="B15" s="19"/>
      <c r="C15" s="373">
        <v>4210</v>
      </c>
      <c r="D15" s="374" t="s">
        <v>218</v>
      </c>
      <c r="E15" s="63">
        <v>0</v>
      </c>
      <c r="F15" s="63">
        <f t="shared" si="0"/>
        <v>54500</v>
      </c>
      <c r="G15" s="405">
        <v>54500</v>
      </c>
      <c r="H15" s="4">
        <v>0</v>
      </c>
    </row>
    <row r="16" spans="1:8" ht="21" customHeight="1">
      <c r="A16" s="295"/>
      <c r="B16" s="19"/>
      <c r="C16" s="373">
        <v>4240</v>
      </c>
      <c r="D16" s="374" t="s">
        <v>42</v>
      </c>
      <c r="E16" s="63">
        <v>0</v>
      </c>
      <c r="F16" s="63">
        <f t="shared" si="0"/>
        <v>2000</v>
      </c>
      <c r="G16" s="405">
        <v>2000</v>
      </c>
      <c r="H16" s="4">
        <v>0</v>
      </c>
    </row>
    <row r="17" spans="1:8" ht="21" customHeight="1">
      <c r="A17" s="295"/>
      <c r="B17" s="19"/>
      <c r="C17" s="373">
        <v>4260</v>
      </c>
      <c r="D17" s="374" t="s">
        <v>213</v>
      </c>
      <c r="E17" s="63">
        <v>0</v>
      </c>
      <c r="F17" s="63">
        <f t="shared" si="0"/>
        <v>32500</v>
      </c>
      <c r="G17" s="405">
        <v>32500</v>
      </c>
      <c r="H17" s="4">
        <v>0</v>
      </c>
    </row>
    <row r="18" spans="1:8" ht="21" customHeight="1">
      <c r="A18" s="295"/>
      <c r="B18" s="19"/>
      <c r="C18" s="373">
        <v>4270</v>
      </c>
      <c r="D18" s="374" t="s">
        <v>219</v>
      </c>
      <c r="E18" s="63">
        <v>0</v>
      </c>
      <c r="F18" s="63">
        <f t="shared" si="0"/>
        <v>31000</v>
      </c>
      <c r="G18" s="405">
        <v>31000</v>
      </c>
      <c r="H18" s="4">
        <v>0</v>
      </c>
    </row>
    <row r="19" spans="1:8" ht="21" customHeight="1">
      <c r="A19" s="295"/>
      <c r="B19" s="19"/>
      <c r="C19" s="373">
        <v>4280</v>
      </c>
      <c r="D19" s="199" t="s">
        <v>214</v>
      </c>
      <c r="E19" s="63">
        <v>0</v>
      </c>
      <c r="F19" s="63">
        <f t="shared" si="0"/>
        <v>2000</v>
      </c>
      <c r="G19" s="405">
        <v>2000</v>
      </c>
      <c r="H19" s="4">
        <v>0</v>
      </c>
    </row>
    <row r="20" spans="1:8" ht="21" customHeight="1">
      <c r="A20" s="295"/>
      <c r="B20" s="19"/>
      <c r="C20" s="373">
        <v>4300</v>
      </c>
      <c r="D20" s="374" t="s">
        <v>206</v>
      </c>
      <c r="E20" s="63">
        <v>0</v>
      </c>
      <c r="F20" s="63">
        <f t="shared" si="0"/>
        <v>76100</v>
      </c>
      <c r="G20" s="405">
        <v>76100</v>
      </c>
      <c r="H20" s="4">
        <v>0</v>
      </c>
    </row>
    <row r="21" spans="1:8" ht="30" customHeight="1">
      <c r="A21" s="295"/>
      <c r="B21" s="19"/>
      <c r="C21" s="373">
        <v>4350</v>
      </c>
      <c r="D21" s="374" t="s">
        <v>312</v>
      </c>
      <c r="E21" s="63">
        <v>0</v>
      </c>
      <c r="F21" s="63">
        <f t="shared" si="0"/>
        <v>11000</v>
      </c>
      <c r="G21" s="405">
        <v>11000</v>
      </c>
      <c r="H21" s="4">
        <v>0</v>
      </c>
    </row>
    <row r="22" spans="1:8" ht="33.75" customHeight="1">
      <c r="A22" s="295"/>
      <c r="B22" s="19"/>
      <c r="C22" s="373">
        <v>4360</v>
      </c>
      <c r="D22" s="291" t="s">
        <v>511</v>
      </c>
      <c r="E22" s="63">
        <v>0</v>
      </c>
      <c r="F22" s="63">
        <f t="shared" si="0"/>
        <v>2000</v>
      </c>
      <c r="G22" s="405">
        <v>2000</v>
      </c>
      <c r="H22" s="4">
        <v>0</v>
      </c>
    </row>
    <row r="23" spans="1:8" ht="39.75" customHeight="1">
      <c r="A23" s="295"/>
      <c r="B23" s="19"/>
      <c r="C23" s="373">
        <v>4370</v>
      </c>
      <c r="D23" s="291" t="s">
        <v>624</v>
      </c>
      <c r="E23" s="63">
        <v>0</v>
      </c>
      <c r="F23" s="63">
        <f t="shared" si="0"/>
        <v>6000</v>
      </c>
      <c r="G23" s="405">
        <v>6000</v>
      </c>
      <c r="H23" s="4">
        <v>0</v>
      </c>
    </row>
    <row r="24" spans="1:8" ht="21" customHeight="1">
      <c r="A24" s="295"/>
      <c r="B24" s="19"/>
      <c r="C24" s="373">
        <v>4410</v>
      </c>
      <c r="D24" s="374" t="s">
        <v>215</v>
      </c>
      <c r="E24" s="63">
        <v>0</v>
      </c>
      <c r="F24" s="63">
        <f t="shared" si="0"/>
        <v>3000</v>
      </c>
      <c r="G24" s="405">
        <v>3000</v>
      </c>
      <c r="H24" s="4">
        <v>0</v>
      </c>
    </row>
    <row r="25" spans="1:8" ht="21" customHeight="1">
      <c r="A25" s="295"/>
      <c r="B25" s="19"/>
      <c r="C25" s="373">
        <v>4430</v>
      </c>
      <c r="D25" s="374" t="s">
        <v>207</v>
      </c>
      <c r="E25" s="63">
        <v>0</v>
      </c>
      <c r="F25" s="63">
        <f t="shared" si="0"/>
        <v>3000</v>
      </c>
      <c r="G25" s="405">
        <v>3000</v>
      </c>
      <c r="H25" s="4">
        <v>0</v>
      </c>
    </row>
    <row r="26" spans="1:8" ht="21" customHeight="1">
      <c r="A26" s="295"/>
      <c r="B26" s="19"/>
      <c r="C26" s="373">
        <v>4440</v>
      </c>
      <c r="D26" s="374" t="s">
        <v>262</v>
      </c>
      <c r="E26" s="63">
        <v>0</v>
      </c>
      <c r="F26" s="63">
        <f>G26+H26</f>
        <v>30000</v>
      </c>
      <c r="G26" s="405">
        <v>30000</v>
      </c>
      <c r="H26" s="4">
        <v>0</v>
      </c>
    </row>
    <row r="27" spans="1:8" ht="21" customHeight="1">
      <c r="A27" s="295"/>
      <c r="B27" s="19"/>
      <c r="C27" s="373">
        <v>4480</v>
      </c>
      <c r="D27" s="374" t="s">
        <v>216</v>
      </c>
      <c r="E27" s="63">
        <v>0</v>
      </c>
      <c r="F27" s="63">
        <f>G27+H27</f>
        <v>2900</v>
      </c>
      <c r="G27" s="405">
        <v>2900</v>
      </c>
      <c r="H27" s="4">
        <v>0</v>
      </c>
    </row>
    <row r="28" spans="1:8" ht="30.75" customHeight="1">
      <c r="A28" s="295"/>
      <c r="B28" s="19"/>
      <c r="C28" s="373">
        <v>4700</v>
      </c>
      <c r="D28" s="199" t="s">
        <v>172</v>
      </c>
      <c r="E28" s="63">
        <v>0</v>
      </c>
      <c r="F28" s="63">
        <f>G28+H28</f>
        <v>9000</v>
      </c>
      <c r="G28" s="405">
        <v>9000</v>
      </c>
      <c r="H28" s="4">
        <v>0</v>
      </c>
    </row>
    <row r="29" spans="1:8" ht="21" customHeight="1">
      <c r="A29" s="295"/>
      <c r="B29" s="19"/>
      <c r="C29" s="373">
        <v>6060</v>
      </c>
      <c r="D29" s="199" t="s">
        <v>269</v>
      </c>
      <c r="E29" s="63">
        <v>0</v>
      </c>
      <c r="F29" s="63">
        <f>G29+H29</f>
        <v>16000</v>
      </c>
      <c r="G29" s="63">
        <v>16000</v>
      </c>
      <c r="H29" s="4">
        <v>0</v>
      </c>
    </row>
    <row r="30" spans="1:8" ht="30" customHeight="1">
      <c r="A30" s="295"/>
      <c r="B30" s="515">
        <v>71014</v>
      </c>
      <c r="C30" s="515"/>
      <c r="D30" s="528" t="s">
        <v>283</v>
      </c>
      <c r="E30" s="517">
        <f>SUM(E31)</f>
        <v>1023000</v>
      </c>
      <c r="F30" s="517">
        <f>SUM(F31:F53)</f>
        <v>1330000</v>
      </c>
      <c r="G30" s="517">
        <f>SUM(G31:G53)</f>
        <v>1330000</v>
      </c>
      <c r="H30" s="517">
        <f>SUM(H31:H53)</f>
        <v>0</v>
      </c>
    </row>
    <row r="31" spans="1:8" ht="21" customHeight="1">
      <c r="A31" s="295"/>
      <c r="B31" s="19"/>
      <c r="C31" s="7" t="s">
        <v>210</v>
      </c>
      <c r="D31" s="16" t="s">
        <v>211</v>
      </c>
      <c r="E31" s="63">
        <v>1023000</v>
      </c>
      <c r="F31" s="63">
        <f>G31+H31</f>
        <v>0</v>
      </c>
      <c r="G31" s="63">
        <v>0</v>
      </c>
      <c r="H31" s="4">
        <v>0</v>
      </c>
    </row>
    <row r="32" spans="1:8" s="46" customFormat="1" ht="25.5" customHeight="1">
      <c r="A32" s="849" t="s">
        <v>127</v>
      </c>
      <c r="B32" s="849"/>
      <c r="C32" s="849"/>
      <c r="D32" s="850"/>
      <c r="E32" s="297">
        <f>SUM(E7)</f>
        <v>1023000</v>
      </c>
      <c r="F32" s="297">
        <f>SUM(F7)</f>
        <v>1330000</v>
      </c>
      <c r="G32" s="297">
        <f>SUM(G7)</f>
        <v>1330000</v>
      </c>
      <c r="H32" s="297">
        <f>SUM(H7)</f>
        <v>0</v>
      </c>
    </row>
  </sheetData>
  <sheetProtection/>
  <mergeCells count="12">
    <mergeCell ref="A32:D32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H5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23
do Uchwały Nr 124/11 Zarządu Powiatu 
w  Stargardzie Szczecińskim
z dnia 13 stycznia 2011 r.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H129"/>
  <sheetViews>
    <sheetView zoomScalePageLayoutView="0" workbookViewId="0" topLeftCell="A1">
      <pane ySplit="9" topLeftCell="A115" activePane="bottomLeft" state="frozen"/>
      <selection pane="topLeft" activeCell="A1" sqref="A1"/>
      <selection pane="bottomLeft" activeCell="D127" sqref="D127"/>
    </sheetView>
  </sheetViews>
  <sheetFormatPr defaultColWidth="9.140625" defaultRowHeight="12.75"/>
  <cols>
    <col min="1" max="1" width="9.28125" style="2" customWidth="1"/>
    <col min="2" max="2" width="10.00390625" style="2" customWidth="1"/>
    <col min="3" max="3" width="9.57421875" style="2" customWidth="1"/>
    <col min="4" max="4" width="70.28125" style="2" customWidth="1"/>
    <col min="5" max="5" width="22.00390625" style="2" customWidth="1"/>
    <col min="6" max="6" width="23.7109375" style="2" customWidth="1"/>
    <col min="7" max="7" width="12.8515625" style="0" customWidth="1"/>
  </cols>
  <sheetData>
    <row r="1" spans="1:6" s="2" customFormat="1" ht="12.75">
      <c r="A1" s="877" t="s">
        <v>335</v>
      </c>
      <c r="B1" s="877"/>
      <c r="C1" s="877"/>
      <c r="D1" s="877"/>
      <c r="E1" s="877"/>
      <c r="F1" s="877"/>
    </row>
    <row r="2" spans="1:6" s="2" customFormat="1" ht="12.75">
      <c r="A2" s="877" t="s">
        <v>340</v>
      </c>
      <c r="B2" s="877"/>
      <c r="C2" s="877"/>
      <c r="D2" s="877"/>
      <c r="E2" s="877"/>
      <c r="F2" s="877"/>
    </row>
    <row r="3" spans="1:6" s="2" customFormat="1" ht="12.75">
      <c r="A3" s="877" t="s">
        <v>341</v>
      </c>
      <c r="B3" s="877"/>
      <c r="C3" s="877"/>
      <c r="D3" s="877"/>
      <c r="E3" s="877"/>
      <c r="F3" s="877"/>
    </row>
    <row r="4" spans="1:6" s="2" customFormat="1" ht="12.75">
      <c r="A4" s="877" t="s">
        <v>509</v>
      </c>
      <c r="B4" s="877"/>
      <c r="C4" s="877"/>
      <c r="D4" s="877"/>
      <c r="E4" s="877"/>
      <c r="F4" s="877"/>
    </row>
    <row r="5" spans="1:6" s="2" customFormat="1" ht="12.75">
      <c r="A5" s="877" t="s">
        <v>4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68" t="s">
        <v>133</v>
      </c>
    </row>
    <row r="7" spans="1:6" ht="12.75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513</v>
      </c>
      <c r="F7" s="875" t="s">
        <v>343</v>
      </c>
    </row>
    <row r="8" spans="1:6" ht="12.75">
      <c r="A8" s="878"/>
      <c r="B8" s="878"/>
      <c r="C8" s="878"/>
      <c r="D8" s="875"/>
      <c r="E8" s="875"/>
      <c r="F8" s="875"/>
    </row>
    <row r="9" spans="1:6" ht="12.75">
      <c r="A9" s="878"/>
      <c r="B9" s="878"/>
      <c r="C9" s="878"/>
      <c r="D9" s="875"/>
      <c r="E9" s="875"/>
      <c r="F9" s="875"/>
    </row>
    <row r="10" spans="1:6" ht="21.75" customHeight="1">
      <c r="A10" s="311" t="s">
        <v>228</v>
      </c>
      <c r="B10" s="311"/>
      <c r="C10" s="311"/>
      <c r="D10" s="312" t="s">
        <v>229</v>
      </c>
      <c r="E10" s="313">
        <f>E11</f>
        <v>75000</v>
      </c>
      <c r="F10" s="313">
        <f>F11</f>
        <v>75000</v>
      </c>
    </row>
    <row r="11" spans="1:6" ht="21.75" customHeight="1">
      <c r="A11" s="556"/>
      <c r="B11" s="315" t="s">
        <v>230</v>
      </c>
      <c r="C11" s="315"/>
      <c r="D11" s="270" t="s">
        <v>672</v>
      </c>
      <c r="E11" s="266">
        <f>SUM(E12:E13)</f>
        <v>75000</v>
      </c>
      <c r="F11" s="266">
        <f>SUM(F12:F13)</f>
        <v>75000</v>
      </c>
    </row>
    <row r="12" spans="1:6" ht="42" customHeight="1">
      <c r="A12" s="556"/>
      <c r="B12" s="22"/>
      <c r="C12" s="22" t="s">
        <v>232</v>
      </c>
      <c r="D12" s="9" t="s">
        <v>345</v>
      </c>
      <c r="E12" s="23">
        <v>75000</v>
      </c>
      <c r="F12" s="23">
        <v>0</v>
      </c>
    </row>
    <row r="13" spans="1:6" ht="21.75" customHeight="1">
      <c r="A13" s="556"/>
      <c r="B13" s="22"/>
      <c r="C13" s="22" t="s">
        <v>234</v>
      </c>
      <c r="D13" s="19" t="s">
        <v>206</v>
      </c>
      <c r="E13" s="23">
        <v>0</v>
      </c>
      <c r="F13" s="23">
        <v>75000</v>
      </c>
    </row>
    <row r="14" spans="1:6" ht="21.75" customHeight="1">
      <c r="A14" s="311">
        <v>700</v>
      </c>
      <c r="B14" s="311"/>
      <c r="C14" s="311"/>
      <c r="D14" s="312" t="s">
        <v>272</v>
      </c>
      <c r="E14" s="313">
        <f>SUM(E15)</f>
        <v>67000</v>
      </c>
      <c r="F14" s="313">
        <f>SUM(F15)</f>
        <v>67000</v>
      </c>
    </row>
    <row r="15" spans="1:6" ht="21.75" customHeight="1">
      <c r="A15" s="556"/>
      <c r="B15" s="519">
        <v>70005</v>
      </c>
      <c r="C15" s="519"/>
      <c r="D15" s="504" t="s">
        <v>274</v>
      </c>
      <c r="E15" s="517">
        <f>SUM(E16:E21)</f>
        <v>67000</v>
      </c>
      <c r="F15" s="517">
        <f>SUM(F16:F21)</f>
        <v>67000</v>
      </c>
    </row>
    <row r="16" spans="1:6" ht="40.5" customHeight="1">
      <c r="A16" s="556"/>
      <c r="B16" s="22"/>
      <c r="C16" s="22" t="s">
        <v>232</v>
      </c>
      <c r="D16" s="19" t="s">
        <v>345</v>
      </c>
      <c r="E16" s="63">
        <v>67000</v>
      </c>
      <c r="F16" s="23">
        <v>0</v>
      </c>
    </row>
    <row r="17" spans="1:6" ht="21.75" customHeight="1">
      <c r="A17" s="556"/>
      <c r="B17" s="22"/>
      <c r="C17" s="22" t="s">
        <v>256</v>
      </c>
      <c r="D17" s="19" t="s">
        <v>219</v>
      </c>
      <c r="E17" s="23">
        <v>0</v>
      </c>
      <c r="F17" s="23">
        <v>600</v>
      </c>
    </row>
    <row r="18" spans="1:6" ht="21.75" customHeight="1">
      <c r="A18" s="556"/>
      <c r="B18" s="22"/>
      <c r="C18" s="22" t="s">
        <v>234</v>
      </c>
      <c r="D18" s="19" t="s">
        <v>206</v>
      </c>
      <c r="E18" s="23">
        <v>0</v>
      </c>
      <c r="F18" s="23">
        <v>15800</v>
      </c>
    </row>
    <row r="19" spans="1:6" ht="21.75" customHeight="1">
      <c r="A19" s="556"/>
      <c r="B19" s="22"/>
      <c r="C19" s="135" t="s">
        <v>174</v>
      </c>
      <c r="D19" s="26" t="s">
        <v>603</v>
      </c>
      <c r="E19" s="23">
        <v>0</v>
      </c>
      <c r="F19" s="23">
        <v>5000</v>
      </c>
    </row>
    <row r="20" spans="1:6" ht="21.75" customHeight="1">
      <c r="A20" s="556"/>
      <c r="B20" s="22"/>
      <c r="C20" s="22" t="s">
        <v>263</v>
      </c>
      <c r="D20" s="19" t="s">
        <v>216</v>
      </c>
      <c r="E20" s="23">
        <v>0</v>
      </c>
      <c r="F20" s="23">
        <v>45000</v>
      </c>
    </row>
    <row r="21" spans="1:6" ht="21.75" customHeight="1">
      <c r="A21" s="556"/>
      <c r="B21" s="22"/>
      <c r="C21" s="22" t="s">
        <v>275</v>
      </c>
      <c r="D21" s="19" t="s">
        <v>276</v>
      </c>
      <c r="E21" s="23">
        <v>0</v>
      </c>
      <c r="F21" s="23">
        <v>600</v>
      </c>
    </row>
    <row r="22" spans="1:6" ht="21.75" customHeight="1">
      <c r="A22" s="311">
        <v>710</v>
      </c>
      <c r="B22" s="311"/>
      <c r="C22" s="311"/>
      <c r="D22" s="312" t="s">
        <v>279</v>
      </c>
      <c r="E22" s="313">
        <f>SUM(E23,E26,E29)</f>
        <v>617000</v>
      </c>
      <c r="F22" s="313">
        <f>SUM(F23,F26,F29)</f>
        <v>617000</v>
      </c>
    </row>
    <row r="23" spans="1:6" ht="21.75" customHeight="1">
      <c r="A23" s="556"/>
      <c r="B23" s="519">
        <v>71013</v>
      </c>
      <c r="C23" s="519"/>
      <c r="D23" s="504" t="s">
        <v>344</v>
      </c>
      <c r="E23" s="517">
        <f>SUM(E24:E25)</f>
        <v>213000</v>
      </c>
      <c r="F23" s="517">
        <f>SUM(F24:F25)</f>
        <v>213000</v>
      </c>
    </row>
    <row r="24" spans="1:6" ht="43.5" customHeight="1">
      <c r="A24" s="556"/>
      <c r="B24" s="22"/>
      <c r="C24" s="22" t="s">
        <v>232</v>
      </c>
      <c r="D24" s="19" t="s">
        <v>345</v>
      </c>
      <c r="E24" s="63">
        <v>213000</v>
      </c>
      <c r="F24" s="23">
        <v>0</v>
      </c>
    </row>
    <row r="25" spans="1:6" ht="21.75" customHeight="1">
      <c r="A25" s="556"/>
      <c r="B25" s="22"/>
      <c r="C25" s="22" t="s">
        <v>234</v>
      </c>
      <c r="D25" s="19" t="s">
        <v>206</v>
      </c>
      <c r="E25" s="23">
        <v>0</v>
      </c>
      <c r="F25" s="23">
        <v>213000</v>
      </c>
    </row>
    <row r="26" spans="1:6" ht="21.75" customHeight="1">
      <c r="A26" s="556"/>
      <c r="B26" s="519">
        <v>71014</v>
      </c>
      <c r="C26" s="519"/>
      <c r="D26" s="504" t="s">
        <v>283</v>
      </c>
      <c r="E26" s="517">
        <f>SUM(E27:E28)</f>
        <v>55000</v>
      </c>
      <c r="F26" s="517">
        <f>SUM(F27:F28)</f>
        <v>55000</v>
      </c>
    </row>
    <row r="27" spans="1:6" ht="45.75" customHeight="1">
      <c r="A27" s="556"/>
      <c r="B27" s="22"/>
      <c r="C27" s="22" t="s">
        <v>232</v>
      </c>
      <c r="D27" s="19" t="s">
        <v>345</v>
      </c>
      <c r="E27" s="63">
        <v>55000</v>
      </c>
      <c r="F27" s="23">
        <v>0</v>
      </c>
    </row>
    <row r="28" spans="1:6" ht="21.75" customHeight="1">
      <c r="A28" s="556"/>
      <c r="B28" s="22"/>
      <c r="C28" s="22" t="s">
        <v>234</v>
      </c>
      <c r="D28" s="19" t="s">
        <v>206</v>
      </c>
      <c r="E28" s="23">
        <v>0</v>
      </c>
      <c r="F28" s="23">
        <v>55000</v>
      </c>
    </row>
    <row r="29" spans="1:7" ht="21.75" customHeight="1">
      <c r="A29" s="556"/>
      <c r="B29" s="519">
        <v>71015</v>
      </c>
      <c r="C29" s="519"/>
      <c r="D29" s="504" t="s">
        <v>134</v>
      </c>
      <c r="E29" s="517">
        <f>SUM(E30:E45)</f>
        <v>349000</v>
      </c>
      <c r="F29" s="517">
        <f>SUM(F30:F45)</f>
        <v>349000</v>
      </c>
      <c r="G29" s="155"/>
    </row>
    <row r="30" spans="1:6" ht="44.25" customHeight="1">
      <c r="A30" s="556"/>
      <c r="B30" s="22"/>
      <c r="C30" s="22" t="s">
        <v>232</v>
      </c>
      <c r="D30" s="19" t="s">
        <v>345</v>
      </c>
      <c r="E30" s="63">
        <v>349000</v>
      </c>
      <c r="F30" s="23">
        <v>0</v>
      </c>
    </row>
    <row r="31" spans="1:6" s="24" customFormat="1" ht="21.75" customHeight="1">
      <c r="A31" s="556"/>
      <c r="B31" s="69"/>
      <c r="C31" s="22" t="s">
        <v>248</v>
      </c>
      <c r="D31" s="19" t="s">
        <v>309</v>
      </c>
      <c r="E31" s="23">
        <v>0</v>
      </c>
      <c r="F31" s="23">
        <v>400</v>
      </c>
    </row>
    <row r="32" spans="1:6" s="24" customFormat="1" ht="21.75" customHeight="1">
      <c r="A32" s="556"/>
      <c r="B32" s="69"/>
      <c r="C32" s="22" t="s">
        <v>249</v>
      </c>
      <c r="D32" s="19" t="s">
        <v>212</v>
      </c>
      <c r="E32" s="23">
        <v>0</v>
      </c>
      <c r="F32" s="23">
        <v>90762</v>
      </c>
    </row>
    <row r="33" spans="1:6" s="2" customFormat="1" ht="21.75" customHeight="1">
      <c r="A33" s="556"/>
      <c r="B33" s="22"/>
      <c r="C33" s="5" t="s">
        <v>286</v>
      </c>
      <c r="D33" s="19" t="s">
        <v>287</v>
      </c>
      <c r="E33" s="23">
        <v>0</v>
      </c>
      <c r="F33" s="101">
        <v>158122</v>
      </c>
    </row>
    <row r="34" spans="1:6" s="2" customFormat="1" ht="21.75" customHeight="1">
      <c r="A34" s="556"/>
      <c r="B34" s="22"/>
      <c r="C34" s="5" t="s">
        <v>250</v>
      </c>
      <c r="D34" s="19" t="s">
        <v>53</v>
      </c>
      <c r="E34" s="23">
        <v>0</v>
      </c>
      <c r="F34" s="101">
        <v>20500</v>
      </c>
    </row>
    <row r="35" spans="1:6" s="2" customFormat="1" ht="21.75" customHeight="1">
      <c r="A35" s="556"/>
      <c r="B35" s="22"/>
      <c r="C35" s="5" t="s">
        <v>251</v>
      </c>
      <c r="D35" s="19" t="s">
        <v>252</v>
      </c>
      <c r="E35" s="23">
        <v>0</v>
      </c>
      <c r="F35" s="101">
        <v>42920</v>
      </c>
    </row>
    <row r="36" spans="1:6" s="2" customFormat="1" ht="21.75" customHeight="1">
      <c r="A36" s="556"/>
      <c r="B36" s="22"/>
      <c r="C36" s="5" t="s">
        <v>253</v>
      </c>
      <c r="D36" s="19" t="s">
        <v>12</v>
      </c>
      <c r="E36" s="23">
        <v>0</v>
      </c>
      <c r="F36" s="101">
        <v>6598</v>
      </c>
    </row>
    <row r="37" spans="1:6" s="2" customFormat="1" ht="21.75" customHeight="1">
      <c r="A37" s="556"/>
      <c r="B37" s="22"/>
      <c r="C37" s="5" t="s">
        <v>254</v>
      </c>
      <c r="D37" s="19" t="s">
        <v>218</v>
      </c>
      <c r="E37" s="23">
        <v>0</v>
      </c>
      <c r="F37" s="101">
        <v>5400</v>
      </c>
    </row>
    <row r="38" spans="1:6" s="2" customFormat="1" ht="21.75" customHeight="1">
      <c r="A38" s="556"/>
      <c r="B38" s="22"/>
      <c r="C38" s="5" t="s">
        <v>257</v>
      </c>
      <c r="D38" s="19" t="s">
        <v>214</v>
      </c>
      <c r="E38" s="23">
        <v>0</v>
      </c>
      <c r="F38" s="101">
        <v>200</v>
      </c>
    </row>
    <row r="39" spans="1:6" s="2" customFormat="1" ht="21.75" customHeight="1">
      <c r="A39" s="556"/>
      <c r="B39" s="22"/>
      <c r="C39" s="5" t="s">
        <v>234</v>
      </c>
      <c r="D39" s="19" t="s">
        <v>206</v>
      </c>
      <c r="E39" s="23">
        <v>0</v>
      </c>
      <c r="F39" s="101">
        <v>5018</v>
      </c>
    </row>
    <row r="40" spans="1:6" s="2" customFormat="1" ht="27.75" customHeight="1">
      <c r="A40" s="556"/>
      <c r="B40" s="22"/>
      <c r="C40" s="5" t="s">
        <v>170</v>
      </c>
      <c r="D40" s="291" t="s">
        <v>624</v>
      </c>
      <c r="E40" s="23">
        <v>0</v>
      </c>
      <c r="F40" s="101">
        <v>3500</v>
      </c>
    </row>
    <row r="41" spans="1:6" s="2" customFormat="1" ht="21.75" customHeight="1">
      <c r="A41" s="556"/>
      <c r="B41" s="22"/>
      <c r="C41" s="5" t="s">
        <v>259</v>
      </c>
      <c r="D41" s="19" t="s">
        <v>215</v>
      </c>
      <c r="E41" s="23">
        <v>0</v>
      </c>
      <c r="F41" s="101">
        <v>3800</v>
      </c>
    </row>
    <row r="42" spans="1:6" s="2" customFormat="1" ht="21.75" customHeight="1">
      <c r="A42" s="556"/>
      <c r="B42" s="22"/>
      <c r="C42" s="5" t="s">
        <v>260</v>
      </c>
      <c r="D42" s="19" t="s">
        <v>207</v>
      </c>
      <c r="E42" s="23">
        <v>0</v>
      </c>
      <c r="F42" s="101">
        <v>2500</v>
      </c>
    </row>
    <row r="43" spans="1:6" s="2" customFormat="1" ht="21.75" customHeight="1">
      <c r="A43" s="556"/>
      <c r="B43" s="22"/>
      <c r="C43" s="5" t="s">
        <v>261</v>
      </c>
      <c r="D43" s="19" t="s">
        <v>262</v>
      </c>
      <c r="E43" s="23">
        <v>0</v>
      </c>
      <c r="F43" s="101">
        <v>7280</v>
      </c>
    </row>
    <row r="44" spans="1:6" s="2" customFormat="1" ht="21.75" customHeight="1">
      <c r="A44" s="556"/>
      <c r="B44" s="22"/>
      <c r="C44" s="5" t="s">
        <v>288</v>
      </c>
      <c r="D44" s="19" t="s">
        <v>289</v>
      </c>
      <c r="E44" s="23">
        <v>0</v>
      </c>
      <c r="F44" s="101">
        <v>1000</v>
      </c>
    </row>
    <row r="45" spans="1:6" s="2" customFormat="1" ht="21.75" customHeight="1">
      <c r="A45" s="556"/>
      <c r="B45" s="22"/>
      <c r="C45" s="5" t="s">
        <v>171</v>
      </c>
      <c r="D45" s="19" t="s">
        <v>172</v>
      </c>
      <c r="E45" s="23">
        <v>0</v>
      </c>
      <c r="F45" s="101">
        <v>1000</v>
      </c>
    </row>
    <row r="46" spans="1:6" ht="21.75" customHeight="1">
      <c r="A46" s="311">
        <v>750</v>
      </c>
      <c r="B46" s="311"/>
      <c r="C46" s="311"/>
      <c r="D46" s="312" t="s">
        <v>292</v>
      </c>
      <c r="E46" s="313">
        <f>E47+E53</f>
        <v>296800</v>
      </c>
      <c r="F46" s="313">
        <f>F47+F53</f>
        <v>296800</v>
      </c>
    </row>
    <row r="47" spans="1:6" ht="21.75" customHeight="1">
      <c r="A47" s="556"/>
      <c r="B47" s="519">
        <v>75011</v>
      </c>
      <c r="C47" s="519"/>
      <c r="D47" s="504" t="s">
        <v>294</v>
      </c>
      <c r="E47" s="517">
        <f>SUM(E48:E52)</f>
        <v>255800</v>
      </c>
      <c r="F47" s="517">
        <f>SUM(F48:F52)</f>
        <v>255800</v>
      </c>
    </row>
    <row r="48" spans="1:6" ht="41.25" customHeight="1">
      <c r="A48" s="556"/>
      <c r="B48" s="22"/>
      <c r="C48" s="22" t="s">
        <v>232</v>
      </c>
      <c r="D48" s="19" t="s">
        <v>345</v>
      </c>
      <c r="E48" s="63">
        <v>255800</v>
      </c>
      <c r="F48" s="23">
        <v>0</v>
      </c>
    </row>
    <row r="49" spans="1:6" ht="21.75" customHeight="1">
      <c r="A49" s="556"/>
      <c r="B49" s="22"/>
      <c r="C49" s="22" t="s">
        <v>249</v>
      </c>
      <c r="D49" s="19" t="s">
        <v>212</v>
      </c>
      <c r="E49" s="23">
        <v>0</v>
      </c>
      <c r="F49" s="23">
        <v>202176</v>
      </c>
    </row>
    <row r="50" spans="1:6" ht="21.75" customHeight="1">
      <c r="A50" s="556"/>
      <c r="B50" s="22"/>
      <c r="C50" s="5" t="s">
        <v>250</v>
      </c>
      <c r="D50" s="19" t="s">
        <v>53</v>
      </c>
      <c r="E50" s="23">
        <v>0</v>
      </c>
      <c r="F50" s="23">
        <v>18744</v>
      </c>
    </row>
    <row r="51" spans="1:6" ht="21.75" customHeight="1">
      <c r="A51" s="556"/>
      <c r="B51" s="22"/>
      <c r="C51" s="22" t="s">
        <v>251</v>
      </c>
      <c r="D51" s="19" t="s">
        <v>347</v>
      </c>
      <c r="E51" s="23">
        <v>0</v>
      </c>
      <c r="F51" s="23">
        <v>29420</v>
      </c>
    </row>
    <row r="52" spans="1:6" ht="21.75" customHeight="1">
      <c r="A52" s="556"/>
      <c r="B52" s="22"/>
      <c r="C52" s="22" t="s">
        <v>253</v>
      </c>
      <c r="D52" s="19" t="s">
        <v>12</v>
      </c>
      <c r="E52" s="23">
        <v>0</v>
      </c>
      <c r="F52" s="23">
        <v>5460</v>
      </c>
    </row>
    <row r="53" spans="1:6" ht="21.75" customHeight="1">
      <c r="A53" s="556"/>
      <c r="B53" s="519">
        <v>75045</v>
      </c>
      <c r="C53" s="519"/>
      <c r="D53" s="504" t="s">
        <v>391</v>
      </c>
      <c r="E53" s="517">
        <f>SUM(E54:E61)</f>
        <v>41000</v>
      </c>
      <c r="F53" s="517">
        <f>SUM(F54:F61)</f>
        <v>41000</v>
      </c>
    </row>
    <row r="54" spans="1:6" ht="40.5" customHeight="1">
      <c r="A54" s="556"/>
      <c r="B54" s="22"/>
      <c r="C54" s="22" t="s">
        <v>232</v>
      </c>
      <c r="D54" s="19" t="s">
        <v>345</v>
      </c>
      <c r="E54" s="63">
        <v>41000</v>
      </c>
      <c r="F54" s="23">
        <v>0</v>
      </c>
    </row>
    <row r="55" spans="1:6" ht="21.75" customHeight="1">
      <c r="A55" s="556"/>
      <c r="B55" s="22"/>
      <c r="C55" s="22" t="s">
        <v>240</v>
      </c>
      <c r="D55" s="19" t="s">
        <v>241</v>
      </c>
      <c r="E55" s="23">
        <v>0</v>
      </c>
      <c r="F55" s="23">
        <v>17000</v>
      </c>
    </row>
    <row r="56" spans="1:6" ht="21.75" customHeight="1">
      <c r="A56" s="556"/>
      <c r="B56" s="22"/>
      <c r="C56" s="22" t="s">
        <v>251</v>
      </c>
      <c r="D56" s="19" t="s">
        <v>252</v>
      </c>
      <c r="E56" s="23">
        <v>0</v>
      </c>
      <c r="F56" s="23">
        <v>1300</v>
      </c>
    </row>
    <row r="57" spans="1:6" ht="21.75" customHeight="1">
      <c r="A57" s="556"/>
      <c r="B57" s="22"/>
      <c r="C57" s="22" t="s">
        <v>253</v>
      </c>
      <c r="D57" s="19" t="s">
        <v>12</v>
      </c>
      <c r="E57" s="23">
        <v>0</v>
      </c>
      <c r="F57" s="23">
        <v>200</v>
      </c>
    </row>
    <row r="58" spans="1:6" ht="21.75" customHeight="1">
      <c r="A58" s="556"/>
      <c r="B58" s="22"/>
      <c r="C58" s="22" t="s">
        <v>310</v>
      </c>
      <c r="D58" s="9" t="s">
        <v>311</v>
      </c>
      <c r="E58" s="23">
        <v>0</v>
      </c>
      <c r="F58" s="23">
        <v>8000</v>
      </c>
    </row>
    <row r="59" spans="1:6" ht="21.75" customHeight="1">
      <c r="A59" s="556"/>
      <c r="B59" s="22"/>
      <c r="C59" s="22" t="s">
        <v>254</v>
      </c>
      <c r="D59" s="19" t="s">
        <v>218</v>
      </c>
      <c r="E59" s="23">
        <v>0</v>
      </c>
      <c r="F59" s="23">
        <v>4000</v>
      </c>
    </row>
    <row r="60" spans="1:6" ht="21.75" customHeight="1">
      <c r="A60" s="556"/>
      <c r="B60" s="22"/>
      <c r="C60" s="22" t="s">
        <v>257</v>
      </c>
      <c r="D60" s="19" t="s">
        <v>214</v>
      </c>
      <c r="E60" s="23">
        <v>0</v>
      </c>
      <c r="F60" s="23">
        <v>6500</v>
      </c>
    </row>
    <row r="61" spans="1:6" ht="21.75" customHeight="1">
      <c r="A61" s="556"/>
      <c r="B61" s="22"/>
      <c r="C61" s="22" t="s">
        <v>234</v>
      </c>
      <c r="D61" s="19" t="s">
        <v>206</v>
      </c>
      <c r="E61" s="23">
        <v>0</v>
      </c>
      <c r="F61" s="23">
        <v>4000</v>
      </c>
    </row>
    <row r="62" spans="1:6" ht="30" customHeight="1">
      <c r="A62" s="311">
        <v>754</v>
      </c>
      <c r="B62" s="311"/>
      <c r="C62" s="311"/>
      <c r="D62" s="312" t="s">
        <v>320</v>
      </c>
      <c r="E62" s="313">
        <f>E63</f>
        <v>5507000</v>
      </c>
      <c r="F62" s="313">
        <f>F63</f>
        <v>5507000</v>
      </c>
    </row>
    <row r="63" spans="1:6" ht="21.75" customHeight="1">
      <c r="A63" s="556"/>
      <c r="B63" s="519">
        <v>75411</v>
      </c>
      <c r="C63" s="519"/>
      <c r="D63" s="504" t="s">
        <v>135</v>
      </c>
      <c r="E63" s="517">
        <f>SUM(E64:E92)</f>
        <v>5507000</v>
      </c>
      <c r="F63" s="517">
        <f>SUM(F64:F92)</f>
        <v>5507000</v>
      </c>
    </row>
    <row r="64" spans="1:6" ht="40.5" customHeight="1">
      <c r="A64" s="556"/>
      <c r="B64" s="22"/>
      <c r="C64" s="22" t="s">
        <v>232</v>
      </c>
      <c r="D64" s="19" t="s">
        <v>345</v>
      </c>
      <c r="E64" s="63">
        <v>5507000</v>
      </c>
      <c r="F64" s="23">
        <v>0</v>
      </c>
    </row>
    <row r="65" spans="1:6" s="2" customFormat="1" ht="30.75" customHeight="1">
      <c r="A65" s="556"/>
      <c r="B65" s="22"/>
      <c r="C65" s="5" t="s">
        <v>322</v>
      </c>
      <c r="D65" s="70" t="s">
        <v>173</v>
      </c>
      <c r="E65" s="23">
        <v>0</v>
      </c>
      <c r="F65" s="23">
        <v>300000</v>
      </c>
    </row>
    <row r="66" spans="1:6" s="2" customFormat="1" ht="24.75" customHeight="1">
      <c r="A66" s="556"/>
      <c r="B66" s="22"/>
      <c r="C66" s="5" t="s">
        <v>249</v>
      </c>
      <c r="D66" s="70" t="s">
        <v>212</v>
      </c>
      <c r="E66" s="23">
        <v>0</v>
      </c>
      <c r="F66" s="23">
        <v>9581</v>
      </c>
    </row>
    <row r="67" spans="1:6" s="2" customFormat="1" ht="24.75" customHeight="1">
      <c r="A67" s="556"/>
      <c r="B67" s="22"/>
      <c r="C67" s="5" t="s">
        <v>286</v>
      </c>
      <c r="D67" s="6" t="s">
        <v>287</v>
      </c>
      <c r="E67" s="23">
        <v>0</v>
      </c>
      <c r="F67" s="23">
        <v>146804</v>
      </c>
    </row>
    <row r="68" spans="1:6" s="2" customFormat="1" ht="24.75" customHeight="1">
      <c r="A68" s="556"/>
      <c r="B68" s="22"/>
      <c r="C68" s="5" t="s">
        <v>250</v>
      </c>
      <c r="D68" s="6" t="s">
        <v>53</v>
      </c>
      <c r="E68" s="23">
        <v>0</v>
      </c>
      <c r="F68" s="23">
        <v>12594</v>
      </c>
    </row>
    <row r="69" spans="1:6" s="2" customFormat="1" ht="24.75" customHeight="1">
      <c r="A69" s="556"/>
      <c r="B69" s="22"/>
      <c r="C69" s="5" t="s">
        <v>6</v>
      </c>
      <c r="D69" s="6" t="s">
        <v>7</v>
      </c>
      <c r="E69" s="23">
        <v>0</v>
      </c>
      <c r="F69" s="23">
        <v>3770205</v>
      </c>
    </row>
    <row r="70" spans="1:6" s="2" customFormat="1" ht="30" customHeight="1">
      <c r="A70" s="556"/>
      <c r="B70" s="22"/>
      <c r="C70" s="5" t="s">
        <v>8</v>
      </c>
      <c r="D70" s="6" t="s">
        <v>9</v>
      </c>
      <c r="E70" s="23">
        <v>0</v>
      </c>
      <c r="F70" s="23">
        <v>210000</v>
      </c>
    </row>
    <row r="71" spans="1:6" s="2" customFormat="1" ht="36.75" customHeight="1">
      <c r="A71" s="556"/>
      <c r="B71" s="22"/>
      <c r="C71" s="5" t="s">
        <v>10</v>
      </c>
      <c r="D71" s="6" t="s">
        <v>11</v>
      </c>
      <c r="E71" s="23">
        <v>0</v>
      </c>
      <c r="F71" s="23">
        <v>314058</v>
      </c>
    </row>
    <row r="72" spans="1:6" s="2" customFormat="1" ht="36.75" customHeight="1">
      <c r="A72" s="556"/>
      <c r="B72" s="22"/>
      <c r="C72" s="407" t="s">
        <v>544</v>
      </c>
      <c r="D72" s="199" t="s">
        <v>629</v>
      </c>
      <c r="E72" s="23">
        <v>0</v>
      </c>
      <c r="F72" s="23">
        <v>10000</v>
      </c>
    </row>
    <row r="73" spans="1:6" s="2" customFormat="1" ht="24.75" customHeight="1">
      <c r="A73" s="556"/>
      <c r="B73" s="22"/>
      <c r="C73" s="5" t="s">
        <v>251</v>
      </c>
      <c r="D73" s="6" t="s">
        <v>252</v>
      </c>
      <c r="E73" s="23">
        <v>0</v>
      </c>
      <c r="F73" s="23">
        <v>26526</v>
      </c>
    </row>
    <row r="74" spans="1:6" s="2" customFormat="1" ht="24.75" customHeight="1">
      <c r="A74" s="556"/>
      <c r="B74" s="22"/>
      <c r="C74" s="5" t="s">
        <v>253</v>
      </c>
      <c r="D74" s="6" t="s">
        <v>12</v>
      </c>
      <c r="E74" s="23">
        <v>0</v>
      </c>
      <c r="F74" s="23">
        <v>3564</v>
      </c>
    </row>
    <row r="75" spans="1:6" s="2" customFormat="1" ht="24.75" customHeight="1">
      <c r="A75" s="556"/>
      <c r="B75" s="22"/>
      <c r="C75" s="5" t="s">
        <v>310</v>
      </c>
      <c r="D75" s="6" t="s">
        <v>311</v>
      </c>
      <c r="E75" s="23">
        <v>0</v>
      </c>
      <c r="F75" s="23">
        <v>5000</v>
      </c>
    </row>
    <row r="76" spans="1:6" s="2" customFormat="1" ht="24.75" customHeight="1">
      <c r="A76" s="556"/>
      <c r="B76" s="22"/>
      <c r="C76" s="5" t="s">
        <v>13</v>
      </c>
      <c r="D76" s="6" t="s">
        <v>14</v>
      </c>
      <c r="E76" s="23">
        <v>0</v>
      </c>
      <c r="F76" s="23">
        <v>180000</v>
      </c>
    </row>
    <row r="77" spans="1:6" s="2" customFormat="1" ht="24.75" customHeight="1">
      <c r="A77" s="556"/>
      <c r="B77" s="22"/>
      <c r="C77" s="5" t="s">
        <v>254</v>
      </c>
      <c r="D77" s="6" t="s">
        <v>218</v>
      </c>
      <c r="E77" s="23">
        <v>0</v>
      </c>
      <c r="F77" s="23">
        <v>204568</v>
      </c>
    </row>
    <row r="78" spans="1:6" s="2" customFormat="1" ht="24.75" customHeight="1">
      <c r="A78" s="556"/>
      <c r="B78" s="22"/>
      <c r="C78" s="373">
        <v>4240</v>
      </c>
      <c r="D78" s="374" t="s">
        <v>42</v>
      </c>
      <c r="E78" s="23">
        <v>0</v>
      </c>
      <c r="F78" s="23">
        <v>2000</v>
      </c>
    </row>
    <row r="79" spans="1:6" s="2" customFormat="1" ht="24.75" customHeight="1">
      <c r="A79" s="556"/>
      <c r="B79" s="22"/>
      <c r="C79" s="5" t="s">
        <v>255</v>
      </c>
      <c r="D79" s="6" t="s">
        <v>213</v>
      </c>
      <c r="E79" s="23">
        <v>0</v>
      </c>
      <c r="F79" s="23">
        <v>100000</v>
      </c>
    </row>
    <row r="80" spans="1:6" s="2" customFormat="1" ht="24.75" customHeight="1">
      <c r="A80" s="556"/>
      <c r="B80" s="22"/>
      <c r="C80" s="5" t="s">
        <v>256</v>
      </c>
      <c r="D80" s="6" t="s">
        <v>219</v>
      </c>
      <c r="E80" s="23">
        <v>0</v>
      </c>
      <c r="F80" s="23">
        <v>30000</v>
      </c>
    </row>
    <row r="81" spans="1:6" s="2" customFormat="1" ht="24.75" customHeight="1">
      <c r="A81" s="556"/>
      <c r="B81" s="22"/>
      <c r="C81" s="5" t="s">
        <v>257</v>
      </c>
      <c r="D81" s="6" t="s">
        <v>214</v>
      </c>
      <c r="E81" s="23">
        <v>0</v>
      </c>
      <c r="F81" s="23">
        <v>25000</v>
      </c>
    </row>
    <row r="82" spans="1:6" s="2" customFormat="1" ht="24.75" customHeight="1">
      <c r="A82" s="556"/>
      <c r="B82" s="22"/>
      <c r="C82" s="5" t="s">
        <v>234</v>
      </c>
      <c r="D82" s="6" t="s">
        <v>206</v>
      </c>
      <c r="E82" s="23">
        <v>0</v>
      </c>
      <c r="F82" s="23">
        <v>80000</v>
      </c>
    </row>
    <row r="83" spans="1:6" s="2" customFormat="1" ht="24.75" customHeight="1">
      <c r="A83" s="556"/>
      <c r="B83" s="22"/>
      <c r="C83" s="5" t="s">
        <v>258</v>
      </c>
      <c r="D83" s="9" t="s">
        <v>312</v>
      </c>
      <c r="E83" s="23">
        <v>0</v>
      </c>
      <c r="F83" s="23">
        <v>3000</v>
      </c>
    </row>
    <row r="84" spans="1:6" s="2" customFormat="1" ht="30.75" customHeight="1">
      <c r="A84" s="556"/>
      <c r="B84" s="22"/>
      <c r="C84" s="5" t="s">
        <v>169</v>
      </c>
      <c r="D84" s="291" t="s">
        <v>511</v>
      </c>
      <c r="E84" s="23">
        <v>0</v>
      </c>
      <c r="F84" s="23">
        <v>6000</v>
      </c>
    </row>
    <row r="85" spans="1:6" s="2" customFormat="1" ht="33" customHeight="1">
      <c r="A85" s="556"/>
      <c r="B85" s="22"/>
      <c r="C85" s="5" t="s">
        <v>170</v>
      </c>
      <c r="D85" s="291" t="s">
        <v>624</v>
      </c>
      <c r="E85" s="23">
        <v>0</v>
      </c>
      <c r="F85" s="23">
        <v>10000</v>
      </c>
    </row>
    <row r="86" spans="1:6" s="2" customFormat="1" ht="24.75" customHeight="1">
      <c r="A86" s="556"/>
      <c r="B86" s="22"/>
      <c r="C86" s="5" t="s">
        <v>259</v>
      </c>
      <c r="D86" s="6" t="s">
        <v>215</v>
      </c>
      <c r="E86" s="23">
        <v>0</v>
      </c>
      <c r="F86" s="23">
        <v>25000</v>
      </c>
    </row>
    <row r="87" spans="1:6" s="2" customFormat="1" ht="24.75" customHeight="1">
      <c r="A87" s="556"/>
      <c r="B87" s="22"/>
      <c r="C87" s="5" t="s">
        <v>313</v>
      </c>
      <c r="D87" s="6" t="s">
        <v>314</v>
      </c>
      <c r="E87" s="23">
        <v>0</v>
      </c>
      <c r="F87" s="23">
        <v>2000</v>
      </c>
    </row>
    <row r="88" spans="1:6" s="2" customFormat="1" ht="24.75" customHeight="1">
      <c r="A88" s="556"/>
      <c r="B88" s="22"/>
      <c r="C88" s="5" t="s">
        <v>260</v>
      </c>
      <c r="D88" s="6" t="s">
        <v>207</v>
      </c>
      <c r="E88" s="23">
        <v>0</v>
      </c>
      <c r="F88" s="23">
        <v>100</v>
      </c>
    </row>
    <row r="89" spans="1:6" s="2" customFormat="1" ht="24.75" customHeight="1">
      <c r="A89" s="556"/>
      <c r="B89" s="22"/>
      <c r="C89" s="5" t="s">
        <v>261</v>
      </c>
      <c r="D89" s="6" t="s">
        <v>262</v>
      </c>
      <c r="E89" s="23">
        <v>0</v>
      </c>
      <c r="F89" s="23">
        <v>6000</v>
      </c>
    </row>
    <row r="90" spans="1:6" s="2" customFormat="1" ht="24.75" customHeight="1">
      <c r="A90" s="556"/>
      <c r="B90" s="22"/>
      <c r="C90" s="5" t="s">
        <v>263</v>
      </c>
      <c r="D90" s="6" t="s">
        <v>216</v>
      </c>
      <c r="E90" s="23">
        <v>0</v>
      </c>
      <c r="F90" s="23">
        <v>22000</v>
      </c>
    </row>
    <row r="91" spans="1:6" s="2" customFormat="1" ht="24.75" customHeight="1">
      <c r="A91" s="556"/>
      <c r="B91" s="22"/>
      <c r="C91" s="5" t="s">
        <v>264</v>
      </c>
      <c r="D91" s="6" t="s">
        <v>265</v>
      </c>
      <c r="E91" s="23">
        <v>0</v>
      </c>
      <c r="F91" s="23">
        <v>1000</v>
      </c>
    </row>
    <row r="92" spans="1:6" s="2" customFormat="1" ht="24.75" customHeight="1">
      <c r="A92" s="556"/>
      <c r="B92" s="22"/>
      <c r="C92" s="5" t="s">
        <v>288</v>
      </c>
      <c r="D92" s="6" t="s">
        <v>289</v>
      </c>
      <c r="E92" s="23">
        <v>0</v>
      </c>
      <c r="F92" s="23">
        <v>2000</v>
      </c>
    </row>
    <row r="93" spans="1:6" ht="27.75" customHeight="1">
      <c r="A93" s="311">
        <v>851</v>
      </c>
      <c r="B93" s="311"/>
      <c r="C93" s="311"/>
      <c r="D93" s="312" t="s">
        <v>63</v>
      </c>
      <c r="E93" s="313">
        <f>SUM(E94)</f>
        <v>3478000</v>
      </c>
      <c r="F93" s="313">
        <f>SUM(F94)</f>
        <v>3478000</v>
      </c>
    </row>
    <row r="94" spans="1:6" ht="38.25" customHeight="1">
      <c r="A94" s="556"/>
      <c r="B94" s="519">
        <v>85156</v>
      </c>
      <c r="C94" s="519"/>
      <c r="D94" s="504" t="s">
        <v>348</v>
      </c>
      <c r="E94" s="517">
        <f>SUM(E95:E96)</f>
        <v>3478000</v>
      </c>
      <c r="F94" s="517">
        <f>SUM(F95:F96)</f>
        <v>3478000</v>
      </c>
    </row>
    <row r="95" spans="1:6" ht="48.75" customHeight="1">
      <c r="A95" s="556"/>
      <c r="B95" s="22"/>
      <c r="C95" s="22" t="s">
        <v>232</v>
      </c>
      <c r="D95" s="19" t="s">
        <v>345</v>
      </c>
      <c r="E95" s="63">
        <v>3478000</v>
      </c>
      <c r="F95" s="23">
        <v>0</v>
      </c>
    </row>
    <row r="96" spans="1:6" s="2" customFormat="1" ht="34.5" customHeight="1">
      <c r="A96" s="556"/>
      <c r="B96" s="22"/>
      <c r="C96" s="22" t="s">
        <v>65</v>
      </c>
      <c r="D96" s="19" t="s">
        <v>66</v>
      </c>
      <c r="E96" s="23">
        <v>0</v>
      </c>
      <c r="F96" s="23">
        <v>3478000</v>
      </c>
    </row>
    <row r="97" spans="1:6" ht="21.75" customHeight="1">
      <c r="A97" s="311" t="s">
        <v>68</v>
      </c>
      <c r="B97" s="314"/>
      <c r="C97" s="314"/>
      <c r="D97" s="312" t="s">
        <v>69</v>
      </c>
      <c r="E97" s="313">
        <f>E98</f>
        <v>12000</v>
      </c>
      <c r="F97" s="313">
        <f>F98</f>
        <v>12000</v>
      </c>
    </row>
    <row r="98" spans="1:6" ht="21.75" customHeight="1">
      <c r="A98" s="557"/>
      <c r="B98" s="519" t="s">
        <v>415</v>
      </c>
      <c r="C98" s="524"/>
      <c r="D98" s="504" t="s">
        <v>392</v>
      </c>
      <c r="E98" s="517">
        <f>SUM(E99:E100)</f>
        <v>12000</v>
      </c>
      <c r="F98" s="517">
        <f>SUM(F99:F100)</f>
        <v>12000</v>
      </c>
    </row>
    <row r="99" spans="1:6" ht="47.25" customHeight="1">
      <c r="A99" s="557"/>
      <c r="B99" s="22"/>
      <c r="C99" s="22" t="s">
        <v>232</v>
      </c>
      <c r="D99" s="19" t="s">
        <v>345</v>
      </c>
      <c r="E99" s="23">
        <v>12000</v>
      </c>
      <c r="F99" s="23">
        <v>0</v>
      </c>
    </row>
    <row r="100" spans="1:7" s="24" customFormat="1" ht="21.75" customHeight="1">
      <c r="A100" s="557"/>
      <c r="B100" s="69"/>
      <c r="C100" s="22" t="s">
        <v>234</v>
      </c>
      <c r="D100" s="19" t="s">
        <v>350</v>
      </c>
      <c r="E100" s="23">
        <v>0</v>
      </c>
      <c r="F100" s="23">
        <v>12000</v>
      </c>
      <c r="G100" s="204"/>
    </row>
    <row r="101" spans="1:6" ht="21.75" customHeight="1">
      <c r="A101" s="311" t="s">
        <v>90</v>
      </c>
      <c r="B101" s="311"/>
      <c r="C101" s="311"/>
      <c r="D101" s="312" t="s">
        <v>91</v>
      </c>
      <c r="E101" s="313">
        <f>E102</f>
        <v>222000</v>
      </c>
      <c r="F101" s="313">
        <f>F102</f>
        <v>222000</v>
      </c>
    </row>
    <row r="102" spans="1:6" ht="21.75" customHeight="1">
      <c r="A102" s="556"/>
      <c r="B102" s="519">
        <v>85321</v>
      </c>
      <c r="C102" s="519"/>
      <c r="D102" s="504" t="s">
        <v>188</v>
      </c>
      <c r="E102" s="517">
        <f>SUM(E103:E114)</f>
        <v>222000</v>
      </c>
      <c r="F102" s="517">
        <f>SUM(F103:F114)</f>
        <v>222000</v>
      </c>
    </row>
    <row r="103" spans="1:6" ht="48" customHeight="1">
      <c r="A103" s="556"/>
      <c r="B103" s="22"/>
      <c r="C103" s="22" t="s">
        <v>232</v>
      </c>
      <c r="D103" s="19" t="s">
        <v>345</v>
      </c>
      <c r="E103" s="63">
        <v>222000</v>
      </c>
      <c r="F103" s="23">
        <v>0</v>
      </c>
    </row>
    <row r="104" spans="1:7" s="2" customFormat="1" ht="22.5" customHeight="1">
      <c r="A104" s="556"/>
      <c r="B104" s="22"/>
      <c r="C104" s="5" t="s">
        <v>249</v>
      </c>
      <c r="D104" s="19" t="s">
        <v>212</v>
      </c>
      <c r="E104" s="23">
        <v>0</v>
      </c>
      <c r="F104" s="101">
        <v>91830</v>
      </c>
      <c r="G104" s="27"/>
    </row>
    <row r="105" spans="1:7" s="2" customFormat="1" ht="21.75" customHeight="1">
      <c r="A105" s="556"/>
      <c r="B105" s="22"/>
      <c r="C105" s="5" t="s">
        <v>250</v>
      </c>
      <c r="D105" s="19" t="s">
        <v>53</v>
      </c>
      <c r="E105" s="23">
        <v>0</v>
      </c>
      <c r="F105" s="101">
        <v>5390</v>
      </c>
      <c r="G105" s="27"/>
    </row>
    <row r="106" spans="1:7" s="2" customFormat="1" ht="21.75" customHeight="1">
      <c r="A106" s="556"/>
      <c r="B106" s="22"/>
      <c r="C106" s="5" t="s">
        <v>251</v>
      </c>
      <c r="D106" s="19" t="s">
        <v>252</v>
      </c>
      <c r="E106" s="23">
        <v>0</v>
      </c>
      <c r="F106" s="101">
        <v>13850</v>
      </c>
      <c r="G106" s="27"/>
    </row>
    <row r="107" spans="1:7" s="2" customFormat="1" ht="21.75" customHeight="1">
      <c r="A107" s="556"/>
      <c r="B107" s="22"/>
      <c r="C107" s="5" t="s">
        <v>253</v>
      </c>
      <c r="D107" s="19" t="s">
        <v>12</v>
      </c>
      <c r="E107" s="23">
        <v>0</v>
      </c>
      <c r="F107" s="101">
        <v>1810</v>
      </c>
      <c r="G107" s="27"/>
    </row>
    <row r="108" spans="1:7" s="2" customFormat="1" ht="21.75" customHeight="1">
      <c r="A108" s="556"/>
      <c r="B108" s="22"/>
      <c r="C108" s="5" t="s">
        <v>310</v>
      </c>
      <c r="D108" s="9" t="s">
        <v>311</v>
      </c>
      <c r="E108" s="23">
        <v>0</v>
      </c>
      <c r="F108" s="101">
        <v>90000</v>
      </c>
      <c r="G108" s="27"/>
    </row>
    <row r="109" spans="1:7" s="2" customFormat="1" ht="21.75" customHeight="1">
      <c r="A109" s="556"/>
      <c r="B109" s="22"/>
      <c r="C109" s="5" t="s">
        <v>254</v>
      </c>
      <c r="D109" s="19" t="s">
        <v>349</v>
      </c>
      <c r="E109" s="23">
        <v>0</v>
      </c>
      <c r="F109" s="101">
        <v>4530</v>
      </c>
      <c r="G109" s="27"/>
    </row>
    <row r="110" spans="1:7" s="2" customFormat="1" ht="21.75" customHeight="1">
      <c r="A110" s="556"/>
      <c r="B110" s="22"/>
      <c r="C110" s="5" t="s">
        <v>257</v>
      </c>
      <c r="D110" s="19" t="s">
        <v>214</v>
      </c>
      <c r="E110" s="23">
        <v>0</v>
      </c>
      <c r="F110" s="101">
        <v>150</v>
      </c>
      <c r="G110" s="27"/>
    </row>
    <row r="111" spans="1:7" s="2" customFormat="1" ht="21.75" customHeight="1">
      <c r="A111" s="556"/>
      <c r="B111" s="22"/>
      <c r="C111" s="5" t="s">
        <v>234</v>
      </c>
      <c r="D111" s="19" t="s">
        <v>350</v>
      </c>
      <c r="E111" s="23">
        <v>0</v>
      </c>
      <c r="F111" s="101">
        <v>10000</v>
      </c>
      <c r="G111" s="27"/>
    </row>
    <row r="112" spans="1:7" s="2" customFormat="1" ht="30" customHeight="1">
      <c r="A112" s="556"/>
      <c r="B112" s="22"/>
      <c r="C112" s="5" t="s">
        <v>170</v>
      </c>
      <c r="D112" s="291" t="s">
        <v>624</v>
      </c>
      <c r="E112" s="23">
        <v>0</v>
      </c>
      <c r="F112" s="101">
        <v>1240</v>
      </c>
      <c r="G112" s="27"/>
    </row>
    <row r="113" spans="1:7" s="2" customFormat="1" ht="23.25" customHeight="1">
      <c r="A113" s="556"/>
      <c r="B113" s="22"/>
      <c r="C113" s="5" t="s">
        <v>259</v>
      </c>
      <c r="D113" s="19" t="s">
        <v>215</v>
      </c>
      <c r="E113" s="23">
        <v>0</v>
      </c>
      <c r="F113" s="101">
        <v>200</v>
      </c>
      <c r="G113" s="27"/>
    </row>
    <row r="114" spans="1:7" s="2" customFormat="1" ht="27.75" customHeight="1">
      <c r="A114" s="556"/>
      <c r="B114" s="22"/>
      <c r="C114" s="5" t="s">
        <v>261</v>
      </c>
      <c r="D114" s="19" t="s">
        <v>346</v>
      </c>
      <c r="E114" s="23">
        <v>0</v>
      </c>
      <c r="F114" s="101">
        <v>3000</v>
      </c>
      <c r="G114" s="27"/>
    </row>
    <row r="115" spans="1:6" s="309" customFormat="1" ht="32.25" customHeight="1">
      <c r="A115" s="876" t="s">
        <v>324</v>
      </c>
      <c r="B115" s="876"/>
      <c r="C115" s="876"/>
      <c r="D115" s="876"/>
      <c r="E115" s="310">
        <f>E101+E97+E93+E62+E46+E22+E14+E10</f>
        <v>10274800</v>
      </c>
      <c r="F115" s="310">
        <f>F101+F97+F93+F62+F46+F22+F14+F10</f>
        <v>10274800</v>
      </c>
    </row>
    <row r="118" spans="1:6" s="317" customFormat="1" ht="29.25" customHeight="1">
      <c r="A118" s="316"/>
      <c r="B118" s="316"/>
      <c r="C118" s="316"/>
      <c r="D118" s="306" t="s">
        <v>516</v>
      </c>
      <c r="E118" s="435">
        <f>SUM(E120)</f>
        <v>10274800</v>
      </c>
      <c r="F118" s="435">
        <f>SUM(F120)</f>
        <v>0</v>
      </c>
    </row>
    <row r="119" spans="4:6" ht="12.75">
      <c r="D119" s="11" t="s">
        <v>225</v>
      </c>
      <c r="E119" s="10"/>
      <c r="F119" s="10"/>
    </row>
    <row r="120" spans="1:6" ht="30.75" customHeight="1">
      <c r="A120" s="127"/>
      <c r="B120" s="127"/>
      <c r="C120" s="118"/>
      <c r="D120" s="302" t="s">
        <v>517</v>
      </c>
      <c r="E120" s="436">
        <f>E10+E14+E22+E46+E62+E93+E97+E101</f>
        <v>10274800</v>
      </c>
      <c r="F120" s="436">
        <v>0</v>
      </c>
    </row>
    <row r="121" spans="1:6" s="309" customFormat="1" ht="28.5" customHeight="1">
      <c r="A121" s="318"/>
      <c r="B121" s="318"/>
      <c r="C121" s="319"/>
      <c r="D121" s="307" t="s">
        <v>515</v>
      </c>
      <c r="E121" s="437">
        <f>SUM(E123:E128)</f>
        <v>0</v>
      </c>
      <c r="F121" s="437">
        <f>SUM(F123:F128)</f>
        <v>10274800</v>
      </c>
    </row>
    <row r="122" spans="1:6" ht="15" customHeight="1">
      <c r="A122" s="127"/>
      <c r="B122" s="127"/>
      <c r="C122" s="118"/>
      <c r="D122" s="305" t="s">
        <v>225</v>
      </c>
      <c r="E122" s="436"/>
      <c r="F122" s="436"/>
    </row>
    <row r="123" spans="1:8" ht="24.75" customHeight="1">
      <c r="A123" s="127"/>
      <c r="B123" s="127"/>
      <c r="C123" s="118"/>
      <c r="D123" s="302" t="s">
        <v>336</v>
      </c>
      <c r="E123" s="436">
        <f>E32+E33+E34+E35+E36+E49+E51+E52+E56+E57+E58+E66+E67+E68+E69+E70+E71+E73+E74+E75+E104+E105+E106+E107+E108+E50+E72</f>
        <v>0</v>
      </c>
      <c r="F123" s="436">
        <f>F32+F33+F34+F35+F36+F49+F51+F52+F56+F57+F58+F66+F67+F68+F69+F70+F71+F73+F74+F75+F104+F105+F106+F107+F108+F50+F72</f>
        <v>5295414</v>
      </c>
      <c r="H123" s="155"/>
    </row>
    <row r="124" spans="1:6" ht="24.75" customHeight="1">
      <c r="A124" s="131"/>
      <c r="B124" s="127"/>
      <c r="C124" s="118"/>
      <c r="D124" s="302" t="s">
        <v>337</v>
      </c>
      <c r="E124" s="436">
        <f>E13+E17+E18+E20+E21+E25+E28+E37+E38+E39+E40+E41+E42+E43+E44+E45+E59+E60+E61+E76+E77+E79+E80+E81+E82+E83+E84+E85+E86+E87+E88+E89+E90+E91+E92+E96+E100+E109+E111+E112+E113+E114</f>
        <v>0</v>
      </c>
      <c r="F124" s="436">
        <f>F13+F17+F18+F20+F21+F25+F28+F37+F38+F39+F40+F41+F42+F43+F44+F45+F59+F60+F61+F76+F77+F79+F80+F81+F82+F83+F84+F85+F86+F87+F88+F89+F90+F91+F92+F96+F100+F109+F111+F112+F113+F114+F19+F78+F110</f>
        <v>4661986</v>
      </c>
    </row>
    <row r="125" spans="1:7" ht="24.75" customHeight="1">
      <c r="A125" s="127"/>
      <c r="B125" s="127"/>
      <c r="C125" s="118"/>
      <c r="D125" s="302" t="s">
        <v>338</v>
      </c>
      <c r="E125" s="436">
        <v>0</v>
      </c>
      <c r="F125" s="436">
        <f>F12+F16+F24+F27+F30+F48+F54+F64+F95+F99+F103</f>
        <v>0</v>
      </c>
      <c r="G125" s="155"/>
    </row>
    <row r="126" spans="1:6" ht="24.75" customHeight="1">
      <c r="A126" s="127"/>
      <c r="B126" s="127"/>
      <c r="C126" s="118"/>
      <c r="D126" s="302" t="s">
        <v>339</v>
      </c>
      <c r="E126" s="436">
        <f>E31+E55+E65</f>
        <v>0</v>
      </c>
      <c r="F126" s="436">
        <f>F31+F55+F65</f>
        <v>317400</v>
      </c>
    </row>
    <row r="127" spans="1:6" ht="39.75" customHeight="1">
      <c r="A127" s="127"/>
      <c r="B127" s="127"/>
      <c r="C127" s="118"/>
      <c r="D127" s="304" t="s">
        <v>514</v>
      </c>
      <c r="E127" s="436">
        <v>0</v>
      </c>
      <c r="F127" s="436">
        <v>0</v>
      </c>
    </row>
    <row r="128" spans="1:6" ht="24.75" customHeight="1">
      <c r="A128" s="127"/>
      <c r="B128" s="127"/>
      <c r="C128" s="118"/>
      <c r="D128" s="303" t="s">
        <v>445</v>
      </c>
      <c r="E128" s="436">
        <v>0</v>
      </c>
      <c r="F128" s="436">
        <v>0</v>
      </c>
    </row>
    <row r="129" spans="1:6" ht="27.75" customHeight="1">
      <c r="A129" s="127"/>
      <c r="B129" s="127"/>
      <c r="C129" s="118"/>
      <c r="D129" s="308" t="s">
        <v>130</v>
      </c>
      <c r="E129" s="438">
        <f>E118+E121</f>
        <v>10274800</v>
      </c>
      <c r="F129" s="438">
        <f>F118+F121</f>
        <v>10274800</v>
      </c>
    </row>
  </sheetData>
  <sheetProtection/>
  <mergeCells count="12">
    <mergeCell ref="D7:D9"/>
    <mergeCell ref="E7:E9"/>
    <mergeCell ref="F7:F9"/>
    <mergeCell ref="A115:D115"/>
    <mergeCell ref="A1:F1"/>
    <mergeCell ref="A2:F2"/>
    <mergeCell ref="A3:F3"/>
    <mergeCell ref="A4:F4"/>
    <mergeCell ref="A5:F5"/>
    <mergeCell ref="A7:A9"/>
    <mergeCell ref="B7:B9"/>
    <mergeCell ref="C7:C9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>
    <oddHeader>&amp;RZałącznik Nr 24
do Uchwały Nr 124/11 Zarządu Powiatu 
w  Stargardzie Szczecińskim
z dnia 13 stycznia 2011 r.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H73"/>
  <sheetViews>
    <sheetView zoomScalePageLayoutView="0" workbookViewId="0" topLeftCell="A1">
      <pane ySplit="9" topLeftCell="A49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9.28125" style="2" customWidth="1"/>
    <col min="2" max="2" width="10.00390625" style="2" customWidth="1"/>
    <col min="3" max="3" width="9.57421875" style="2" customWidth="1"/>
    <col min="4" max="4" width="70.7109375" style="2" customWidth="1"/>
    <col min="5" max="6" width="25.7109375" style="3" customWidth="1"/>
  </cols>
  <sheetData>
    <row r="1" spans="1:6" s="2" customFormat="1" ht="12.75">
      <c r="A1" s="877" t="s">
        <v>335</v>
      </c>
      <c r="B1" s="877"/>
      <c r="C1" s="877"/>
      <c r="D1" s="877"/>
      <c r="E1" s="877"/>
      <c r="F1" s="877"/>
    </row>
    <row r="2" spans="1:6" s="2" customFormat="1" ht="12.75">
      <c r="A2" s="877" t="s">
        <v>340</v>
      </c>
      <c r="B2" s="877"/>
      <c r="C2" s="877"/>
      <c r="D2" s="877"/>
      <c r="E2" s="877"/>
      <c r="F2" s="877"/>
    </row>
    <row r="3" spans="1:6" s="2" customFormat="1" ht="12.75">
      <c r="A3" s="877" t="s">
        <v>341</v>
      </c>
      <c r="B3" s="877"/>
      <c r="C3" s="877"/>
      <c r="D3" s="877"/>
      <c r="E3" s="877"/>
      <c r="F3" s="877"/>
    </row>
    <row r="4" spans="1:6" s="2" customFormat="1" ht="12.75">
      <c r="A4" s="877" t="s">
        <v>509</v>
      </c>
      <c r="B4" s="877"/>
      <c r="C4" s="877"/>
      <c r="D4" s="877"/>
      <c r="E4" s="877"/>
      <c r="F4" s="877"/>
    </row>
    <row r="5" spans="1:6" s="2" customFormat="1" ht="12.75">
      <c r="A5" s="877" t="s">
        <v>351</v>
      </c>
      <c r="B5" s="877"/>
      <c r="C5" s="877"/>
      <c r="D5" s="877"/>
      <c r="E5" s="877"/>
      <c r="F5" s="877"/>
    </row>
    <row r="6" spans="1:6" s="2" customFormat="1" ht="12.75">
      <c r="A6" s="289"/>
      <c r="B6" s="289"/>
      <c r="C6" s="289"/>
      <c r="D6" s="289"/>
      <c r="E6" s="289"/>
      <c r="F6" s="289"/>
    </row>
    <row r="7" spans="1:6" ht="12.75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642</v>
      </c>
      <c r="F7" s="875" t="s">
        <v>343</v>
      </c>
    </row>
    <row r="8" spans="1:6" ht="12.75">
      <c r="A8" s="878"/>
      <c r="B8" s="878"/>
      <c r="C8" s="878"/>
      <c r="D8" s="875"/>
      <c r="E8" s="875"/>
      <c r="F8" s="875"/>
    </row>
    <row r="9" spans="1:6" ht="12.75">
      <c r="A9" s="878"/>
      <c r="B9" s="878"/>
      <c r="C9" s="878"/>
      <c r="D9" s="875"/>
      <c r="E9" s="875"/>
      <c r="F9" s="875"/>
    </row>
    <row r="10" spans="1:6" ht="21.75" customHeight="1">
      <c r="A10" s="311" t="s">
        <v>228</v>
      </c>
      <c r="B10" s="311"/>
      <c r="C10" s="311"/>
      <c r="D10" s="312" t="s">
        <v>229</v>
      </c>
      <c r="E10" s="313">
        <f>E11</f>
        <v>75000</v>
      </c>
      <c r="F10" s="313">
        <f>F11</f>
        <v>75000</v>
      </c>
    </row>
    <row r="11" spans="1:6" ht="21.75" customHeight="1">
      <c r="A11" s="556"/>
      <c r="B11" s="519" t="s">
        <v>230</v>
      </c>
      <c r="C11" s="519"/>
      <c r="D11" s="270" t="s">
        <v>672</v>
      </c>
      <c r="E11" s="517">
        <f>SUM(E12:E13)</f>
        <v>75000</v>
      </c>
      <c r="F11" s="517">
        <f>SUM(F12:F13)</f>
        <v>75000</v>
      </c>
    </row>
    <row r="12" spans="1:6" ht="42" customHeight="1">
      <c r="A12" s="556"/>
      <c r="B12" s="22"/>
      <c r="C12" s="22" t="s">
        <v>232</v>
      </c>
      <c r="D12" s="9" t="s">
        <v>345</v>
      </c>
      <c r="E12" s="23">
        <v>75000</v>
      </c>
      <c r="F12" s="23">
        <v>0</v>
      </c>
    </row>
    <row r="13" spans="1:6" ht="21.75" customHeight="1">
      <c r="A13" s="556"/>
      <c r="B13" s="22"/>
      <c r="C13" s="22" t="s">
        <v>234</v>
      </c>
      <c r="D13" s="19" t="s">
        <v>206</v>
      </c>
      <c r="E13" s="23">
        <v>0</v>
      </c>
      <c r="F13" s="23">
        <v>75000</v>
      </c>
    </row>
    <row r="14" spans="1:6" ht="21.75" customHeight="1">
      <c r="A14" s="311">
        <v>700</v>
      </c>
      <c r="B14" s="311"/>
      <c r="C14" s="311"/>
      <c r="D14" s="312" t="s">
        <v>272</v>
      </c>
      <c r="E14" s="313">
        <f>SUM(E15)</f>
        <v>67000</v>
      </c>
      <c r="F14" s="313">
        <f>SUM(F15)</f>
        <v>67000</v>
      </c>
    </row>
    <row r="15" spans="1:6" ht="21.75" customHeight="1">
      <c r="A15" s="556"/>
      <c r="B15" s="519">
        <v>70005</v>
      </c>
      <c r="C15" s="519"/>
      <c r="D15" s="504" t="s">
        <v>274</v>
      </c>
      <c r="E15" s="517">
        <f>SUM(E16:E21)</f>
        <v>67000</v>
      </c>
      <c r="F15" s="517">
        <f>SUM(F16:F21)</f>
        <v>67000</v>
      </c>
    </row>
    <row r="16" spans="1:6" ht="40.5" customHeight="1">
      <c r="A16" s="556"/>
      <c r="B16" s="22"/>
      <c r="C16" s="22" t="s">
        <v>232</v>
      </c>
      <c r="D16" s="19" t="s">
        <v>345</v>
      </c>
      <c r="E16" s="63">
        <v>67000</v>
      </c>
      <c r="F16" s="23">
        <v>0</v>
      </c>
    </row>
    <row r="17" spans="1:6" ht="19.5" customHeight="1">
      <c r="A17" s="556"/>
      <c r="B17" s="22"/>
      <c r="C17" s="22" t="s">
        <v>256</v>
      </c>
      <c r="D17" s="19" t="s">
        <v>219</v>
      </c>
      <c r="E17" s="23">
        <v>0</v>
      </c>
      <c r="F17" s="23">
        <v>600</v>
      </c>
    </row>
    <row r="18" spans="1:6" ht="19.5" customHeight="1">
      <c r="A18" s="556"/>
      <c r="B18" s="22"/>
      <c r="C18" s="22" t="s">
        <v>234</v>
      </c>
      <c r="D18" s="19" t="s">
        <v>206</v>
      </c>
      <c r="E18" s="23">
        <v>0</v>
      </c>
      <c r="F18" s="23">
        <v>15800</v>
      </c>
    </row>
    <row r="19" spans="1:6" ht="19.5" customHeight="1">
      <c r="A19" s="556"/>
      <c r="B19" s="22"/>
      <c r="C19" s="135" t="s">
        <v>174</v>
      </c>
      <c r="D19" s="26" t="s">
        <v>603</v>
      </c>
      <c r="E19" s="23">
        <v>0</v>
      </c>
      <c r="F19" s="23">
        <v>5000</v>
      </c>
    </row>
    <row r="20" spans="1:6" ht="19.5" customHeight="1">
      <c r="A20" s="556"/>
      <c r="B20" s="22"/>
      <c r="C20" s="22" t="s">
        <v>263</v>
      </c>
      <c r="D20" s="19" t="s">
        <v>216</v>
      </c>
      <c r="E20" s="23">
        <v>0</v>
      </c>
      <c r="F20" s="23">
        <v>45000</v>
      </c>
    </row>
    <row r="21" spans="1:6" ht="19.5" customHeight="1">
      <c r="A21" s="556"/>
      <c r="B21" s="22"/>
      <c r="C21" s="22" t="s">
        <v>275</v>
      </c>
      <c r="D21" s="19" t="s">
        <v>276</v>
      </c>
      <c r="E21" s="23">
        <v>0</v>
      </c>
      <c r="F21" s="23">
        <v>600</v>
      </c>
    </row>
    <row r="22" spans="1:6" ht="21.75" customHeight="1">
      <c r="A22" s="311">
        <v>710</v>
      </c>
      <c r="B22" s="311"/>
      <c r="C22" s="311"/>
      <c r="D22" s="312" t="s">
        <v>279</v>
      </c>
      <c r="E22" s="313">
        <f>SUM(E23,E26,E29)</f>
        <v>617000</v>
      </c>
      <c r="F22" s="313">
        <f>SUM(F23,F26,F29)</f>
        <v>268000</v>
      </c>
    </row>
    <row r="23" spans="1:6" ht="21.75" customHeight="1">
      <c r="A23" s="558"/>
      <c r="B23" s="519">
        <v>71013</v>
      </c>
      <c r="C23" s="519"/>
      <c r="D23" s="504" t="s">
        <v>344</v>
      </c>
      <c r="E23" s="517">
        <f>SUM(E24:E25)</f>
        <v>213000</v>
      </c>
      <c r="F23" s="517">
        <f>SUM(F24:F25)</f>
        <v>213000</v>
      </c>
    </row>
    <row r="24" spans="1:6" ht="43.5" customHeight="1">
      <c r="A24" s="558"/>
      <c r="B24" s="22"/>
      <c r="C24" s="22" t="s">
        <v>232</v>
      </c>
      <c r="D24" s="19" t="s">
        <v>345</v>
      </c>
      <c r="E24" s="63">
        <v>213000</v>
      </c>
      <c r="F24" s="23">
        <v>0</v>
      </c>
    </row>
    <row r="25" spans="1:6" ht="21.75" customHeight="1">
      <c r="A25" s="558"/>
      <c r="B25" s="22"/>
      <c r="C25" s="22" t="s">
        <v>234</v>
      </c>
      <c r="D25" s="19" t="s">
        <v>206</v>
      </c>
      <c r="E25" s="23">
        <v>0</v>
      </c>
      <c r="F25" s="23">
        <v>213000</v>
      </c>
    </row>
    <row r="26" spans="1:6" ht="21.75" customHeight="1">
      <c r="A26" s="558"/>
      <c r="B26" s="519">
        <v>71014</v>
      </c>
      <c r="C26" s="519"/>
      <c r="D26" s="504" t="s">
        <v>283</v>
      </c>
      <c r="E26" s="517">
        <f>SUM(E27:E28)</f>
        <v>55000</v>
      </c>
      <c r="F26" s="517">
        <f>SUM(F27:F28)</f>
        <v>55000</v>
      </c>
    </row>
    <row r="27" spans="1:6" ht="45.75" customHeight="1">
      <c r="A27" s="558"/>
      <c r="B27" s="22"/>
      <c r="C27" s="22" t="s">
        <v>232</v>
      </c>
      <c r="D27" s="19" t="s">
        <v>345</v>
      </c>
      <c r="E27" s="63">
        <v>55000</v>
      </c>
      <c r="F27" s="23">
        <v>0</v>
      </c>
    </row>
    <row r="28" spans="1:6" ht="21.75" customHeight="1">
      <c r="A28" s="558"/>
      <c r="B28" s="22"/>
      <c r="C28" s="22" t="s">
        <v>234</v>
      </c>
      <c r="D28" s="19" t="s">
        <v>206</v>
      </c>
      <c r="E28" s="23">
        <v>0</v>
      </c>
      <c r="F28" s="23">
        <v>55000</v>
      </c>
    </row>
    <row r="29" spans="1:6" ht="21.75" customHeight="1">
      <c r="A29" s="558"/>
      <c r="B29" s="519">
        <v>71015</v>
      </c>
      <c r="C29" s="519"/>
      <c r="D29" s="504" t="s">
        <v>134</v>
      </c>
      <c r="E29" s="517">
        <f>SUM(E30:E30)</f>
        <v>349000</v>
      </c>
      <c r="F29" s="517">
        <f>SUM(F30:F30)</f>
        <v>0</v>
      </c>
    </row>
    <row r="30" spans="1:6" ht="44.25" customHeight="1">
      <c r="A30" s="558"/>
      <c r="B30" s="22"/>
      <c r="C30" s="22" t="s">
        <v>232</v>
      </c>
      <c r="D30" s="19" t="s">
        <v>345</v>
      </c>
      <c r="E30" s="63">
        <v>349000</v>
      </c>
      <c r="F30" s="23">
        <v>0</v>
      </c>
    </row>
    <row r="31" spans="1:6" ht="21.75" customHeight="1">
      <c r="A31" s="311" t="s">
        <v>291</v>
      </c>
      <c r="B31" s="525"/>
      <c r="C31" s="311"/>
      <c r="D31" s="312" t="s">
        <v>292</v>
      </c>
      <c r="E31" s="313">
        <f>E32+E38</f>
        <v>296800</v>
      </c>
      <c r="F31" s="313">
        <f>F32+F38</f>
        <v>296800</v>
      </c>
    </row>
    <row r="32" spans="1:6" ht="21.75" customHeight="1">
      <c r="A32" s="558"/>
      <c r="B32" s="519">
        <v>75011</v>
      </c>
      <c r="C32" s="519"/>
      <c r="D32" s="504" t="s">
        <v>294</v>
      </c>
      <c r="E32" s="517">
        <f>SUM(E33:E37)</f>
        <v>255800</v>
      </c>
      <c r="F32" s="517">
        <f>SUM(F33:F37)</f>
        <v>255800</v>
      </c>
    </row>
    <row r="33" spans="1:6" ht="41.25" customHeight="1">
      <c r="A33" s="558"/>
      <c r="B33" s="22"/>
      <c r="C33" s="22" t="s">
        <v>232</v>
      </c>
      <c r="D33" s="19" t="s">
        <v>345</v>
      </c>
      <c r="E33" s="63">
        <v>255800</v>
      </c>
      <c r="F33" s="23">
        <v>0</v>
      </c>
    </row>
    <row r="34" spans="1:6" ht="19.5" customHeight="1">
      <c r="A34" s="558"/>
      <c r="B34" s="22"/>
      <c r="C34" s="22" t="s">
        <v>249</v>
      </c>
      <c r="D34" s="19" t="s">
        <v>212</v>
      </c>
      <c r="E34" s="23">
        <v>0</v>
      </c>
      <c r="F34" s="23">
        <v>202176</v>
      </c>
    </row>
    <row r="35" spans="1:6" ht="19.5" customHeight="1">
      <c r="A35" s="558"/>
      <c r="B35" s="22"/>
      <c r="C35" s="5" t="s">
        <v>250</v>
      </c>
      <c r="D35" s="19" t="s">
        <v>53</v>
      </c>
      <c r="E35" s="23">
        <v>0</v>
      </c>
      <c r="F35" s="23">
        <v>18744</v>
      </c>
    </row>
    <row r="36" spans="1:6" ht="19.5" customHeight="1">
      <c r="A36" s="558"/>
      <c r="B36" s="22"/>
      <c r="C36" s="22" t="s">
        <v>251</v>
      </c>
      <c r="D36" s="19" t="s">
        <v>347</v>
      </c>
      <c r="E36" s="23">
        <v>0</v>
      </c>
      <c r="F36" s="23">
        <v>29420</v>
      </c>
    </row>
    <row r="37" spans="1:6" ht="19.5" customHeight="1">
      <c r="A37" s="558"/>
      <c r="B37" s="22"/>
      <c r="C37" s="22" t="s">
        <v>253</v>
      </c>
      <c r="D37" s="19" t="s">
        <v>12</v>
      </c>
      <c r="E37" s="23">
        <v>0</v>
      </c>
      <c r="F37" s="23">
        <v>5460</v>
      </c>
    </row>
    <row r="38" spans="1:6" ht="21.75" customHeight="1">
      <c r="A38" s="558"/>
      <c r="B38" s="519">
        <v>75045</v>
      </c>
      <c r="C38" s="519"/>
      <c r="D38" s="504" t="s">
        <v>391</v>
      </c>
      <c r="E38" s="517">
        <f>SUM(E39:E46)</f>
        <v>41000</v>
      </c>
      <c r="F38" s="517">
        <f>SUM(F39:F46)</f>
        <v>41000</v>
      </c>
    </row>
    <row r="39" spans="1:6" ht="40.5" customHeight="1">
      <c r="A39" s="558"/>
      <c r="B39" s="22"/>
      <c r="C39" s="22" t="s">
        <v>232</v>
      </c>
      <c r="D39" s="19" t="s">
        <v>345</v>
      </c>
      <c r="E39" s="63">
        <v>41000</v>
      </c>
      <c r="F39" s="23">
        <v>0</v>
      </c>
    </row>
    <row r="40" spans="1:6" ht="19.5" customHeight="1">
      <c r="A40" s="558"/>
      <c r="B40" s="22"/>
      <c r="C40" s="22" t="s">
        <v>240</v>
      </c>
      <c r="D40" s="19" t="s">
        <v>241</v>
      </c>
      <c r="E40" s="23">
        <v>0</v>
      </c>
      <c r="F40" s="23">
        <v>17000</v>
      </c>
    </row>
    <row r="41" spans="1:6" ht="19.5" customHeight="1">
      <c r="A41" s="558"/>
      <c r="B41" s="22"/>
      <c r="C41" s="22" t="s">
        <v>251</v>
      </c>
      <c r="D41" s="19" t="s">
        <v>252</v>
      </c>
      <c r="E41" s="23">
        <v>0</v>
      </c>
      <c r="F41" s="23">
        <v>1300</v>
      </c>
    </row>
    <row r="42" spans="1:6" ht="19.5" customHeight="1">
      <c r="A42" s="558"/>
      <c r="B42" s="22"/>
      <c r="C42" s="22" t="s">
        <v>253</v>
      </c>
      <c r="D42" s="19" t="s">
        <v>12</v>
      </c>
      <c r="E42" s="23">
        <v>0</v>
      </c>
      <c r="F42" s="23">
        <v>200</v>
      </c>
    </row>
    <row r="43" spans="1:6" ht="19.5" customHeight="1">
      <c r="A43" s="558"/>
      <c r="B43" s="22"/>
      <c r="C43" s="22" t="s">
        <v>310</v>
      </c>
      <c r="D43" s="9" t="s">
        <v>311</v>
      </c>
      <c r="E43" s="23">
        <v>0</v>
      </c>
      <c r="F43" s="23">
        <v>8000</v>
      </c>
    </row>
    <row r="44" spans="1:6" ht="19.5" customHeight="1">
      <c r="A44" s="558"/>
      <c r="B44" s="22"/>
      <c r="C44" s="22" t="s">
        <v>254</v>
      </c>
      <c r="D44" s="19" t="s">
        <v>218</v>
      </c>
      <c r="E44" s="23">
        <v>0</v>
      </c>
      <c r="F44" s="23">
        <v>4000</v>
      </c>
    </row>
    <row r="45" spans="1:6" ht="19.5" customHeight="1">
      <c r="A45" s="558"/>
      <c r="B45" s="22"/>
      <c r="C45" s="22" t="s">
        <v>257</v>
      </c>
      <c r="D45" s="19" t="s">
        <v>214</v>
      </c>
      <c r="E45" s="23">
        <v>0</v>
      </c>
      <c r="F45" s="23">
        <v>6500</v>
      </c>
    </row>
    <row r="46" spans="1:6" ht="19.5" customHeight="1">
      <c r="A46" s="558"/>
      <c r="B46" s="22"/>
      <c r="C46" s="22" t="s">
        <v>234</v>
      </c>
      <c r="D46" s="19" t="s">
        <v>206</v>
      </c>
      <c r="E46" s="23">
        <v>0</v>
      </c>
      <c r="F46" s="23">
        <v>4000</v>
      </c>
    </row>
    <row r="47" spans="1:6" ht="30" customHeight="1">
      <c r="A47" s="311">
        <v>754</v>
      </c>
      <c r="B47" s="311"/>
      <c r="C47" s="311"/>
      <c r="D47" s="312" t="s">
        <v>320</v>
      </c>
      <c r="E47" s="313">
        <f>E48</f>
        <v>5507000</v>
      </c>
      <c r="F47" s="313">
        <f>F48</f>
        <v>0</v>
      </c>
    </row>
    <row r="48" spans="1:6" ht="21.75" customHeight="1">
      <c r="A48" s="556"/>
      <c r="B48" s="519">
        <v>75411</v>
      </c>
      <c r="C48" s="519"/>
      <c r="D48" s="504" t="s">
        <v>135</v>
      </c>
      <c r="E48" s="517">
        <f>SUM(E49:E49)</f>
        <v>5507000</v>
      </c>
      <c r="F48" s="517">
        <f>SUM(F49:F49)</f>
        <v>0</v>
      </c>
    </row>
    <row r="49" spans="1:6" ht="40.5" customHeight="1">
      <c r="A49" s="556"/>
      <c r="B49" s="22"/>
      <c r="C49" s="22" t="s">
        <v>232</v>
      </c>
      <c r="D49" s="19" t="s">
        <v>345</v>
      </c>
      <c r="E49" s="63">
        <v>5507000</v>
      </c>
      <c r="F49" s="23">
        <v>0</v>
      </c>
    </row>
    <row r="50" spans="1:6" ht="27.75" customHeight="1">
      <c r="A50" s="311">
        <v>851</v>
      </c>
      <c r="B50" s="311"/>
      <c r="C50" s="311"/>
      <c r="D50" s="312" t="s">
        <v>63</v>
      </c>
      <c r="E50" s="313">
        <f>SUM(E51)</f>
        <v>3478000</v>
      </c>
      <c r="F50" s="313">
        <f>SUM(F51)</f>
        <v>0</v>
      </c>
    </row>
    <row r="51" spans="1:6" ht="38.25" customHeight="1">
      <c r="A51" s="556"/>
      <c r="B51" s="519">
        <v>85156</v>
      </c>
      <c r="C51" s="519"/>
      <c r="D51" s="504" t="s">
        <v>348</v>
      </c>
      <c r="E51" s="517">
        <f>SUM(E52:E52)</f>
        <v>3478000</v>
      </c>
      <c r="F51" s="517">
        <f>SUM(F52:F52)</f>
        <v>0</v>
      </c>
    </row>
    <row r="52" spans="1:6" ht="48.75" customHeight="1">
      <c r="A52" s="556"/>
      <c r="B52" s="22"/>
      <c r="C52" s="22" t="s">
        <v>232</v>
      </c>
      <c r="D52" s="19" t="s">
        <v>345</v>
      </c>
      <c r="E52" s="63">
        <v>3478000</v>
      </c>
      <c r="F52" s="23">
        <v>0</v>
      </c>
    </row>
    <row r="53" spans="1:6" ht="21.75" customHeight="1">
      <c r="A53" s="311" t="s">
        <v>68</v>
      </c>
      <c r="B53" s="314"/>
      <c r="C53" s="314"/>
      <c r="D53" s="312" t="s">
        <v>69</v>
      </c>
      <c r="E53" s="313">
        <f>E54</f>
        <v>12000</v>
      </c>
      <c r="F53" s="313">
        <f>F54</f>
        <v>0</v>
      </c>
    </row>
    <row r="54" spans="1:6" ht="21.75" customHeight="1">
      <c r="A54" s="557"/>
      <c r="B54" s="519" t="s">
        <v>415</v>
      </c>
      <c r="C54" s="524"/>
      <c r="D54" s="504" t="s">
        <v>392</v>
      </c>
      <c r="E54" s="517">
        <f>SUM(E55:E55)</f>
        <v>12000</v>
      </c>
      <c r="F54" s="517">
        <f>SUM(F55:F55)</f>
        <v>0</v>
      </c>
    </row>
    <row r="55" spans="1:6" ht="47.25" customHeight="1">
      <c r="A55" s="557"/>
      <c r="B55" s="22"/>
      <c r="C55" s="22" t="s">
        <v>232</v>
      </c>
      <c r="D55" s="19" t="s">
        <v>345</v>
      </c>
      <c r="E55" s="23">
        <v>12000</v>
      </c>
      <c r="F55" s="23">
        <v>0</v>
      </c>
    </row>
    <row r="56" spans="1:6" ht="21.75" customHeight="1">
      <c r="A56" s="311" t="s">
        <v>90</v>
      </c>
      <c r="B56" s="311"/>
      <c r="C56" s="311"/>
      <c r="D56" s="312" t="s">
        <v>91</v>
      </c>
      <c r="E56" s="313">
        <f>E57</f>
        <v>222000</v>
      </c>
      <c r="F56" s="313">
        <f>F57</f>
        <v>0</v>
      </c>
    </row>
    <row r="57" spans="1:6" ht="21.75" customHeight="1">
      <c r="A57" s="556"/>
      <c r="B57" s="519">
        <v>85321</v>
      </c>
      <c r="C57" s="519"/>
      <c r="D57" s="504" t="s">
        <v>188</v>
      </c>
      <c r="E57" s="517">
        <f>SUM(E58:E58)</f>
        <v>222000</v>
      </c>
      <c r="F57" s="517">
        <f>SUM(F58:F58)</f>
        <v>0</v>
      </c>
    </row>
    <row r="58" spans="1:6" ht="48" customHeight="1">
      <c r="A58" s="556"/>
      <c r="B58" s="22"/>
      <c r="C58" s="22" t="s">
        <v>232</v>
      </c>
      <c r="D58" s="19" t="s">
        <v>345</v>
      </c>
      <c r="E58" s="63">
        <v>222000</v>
      </c>
      <c r="F58" s="23">
        <v>0</v>
      </c>
    </row>
    <row r="59" spans="1:6" s="309" customFormat="1" ht="32.25" customHeight="1">
      <c r="A59" s="876" t="s">
        <v>324</v>
      </c>
      <c r="B59" s="876"/>
      <c r="C59" s="876"/>
      <c r="D59" s="876"/>
      <c r="E59" s="310">
        <f>E56+E53+E50+E47+E31+E22+E14+E10</f>
        <v>10274800</v>
      </c>
      <c r="F59" s="310">
        <f>F56+F53+F50+F47+F31+F22+F14+F10</f>
        <v>706800</v>
      </c>
    </row>
    <row r="62" spans="1:6" s="324" customFormat="1" ht="24" customHeight="1">
      <c r="A62" s="321"/>
      <c r="B62" s="321"/>
      <c r="C62" s="321"/>
      <c r="D62" s="322" t="s">
        <v>516</v>
      </c>
      <c r="E62" s="428">
        <f>SUM(E64)</f>
        <v>10274800</v>
      </c>
      <c r="F62" s="428">
        <f>SUM(F64)</f>
        <v>0</v>
      </c>
    </row>
    <row r="63" spans="1:6" s="332" customFormat="1" ht="12">
      <c r="A63" s="350"/>
      <c r="B63" s="350"/>
      <c r="C63" s="350"/>
      <c r="D63" s="351" t="s">
        <v>225</v>
      </c>
      <c r="E63" s="439"/>
      <c r="F63" s="439"/>
    </row>
    <row r="64" spans="1:6" s="332" customFormat="1" ht="30.75" customHeight="1">
      <c r="A64" s="328"/>
      <c r="B64" s="328"/>
      <c r="C64" s="329"/>
      <c r="D64" s="339" t="s">
        <v>497</v>
      </c>
      <c r="E64" s="430">
        <f>E10+E14+E22+E31+E47+E50+E53+E56</f>
        <v>10274800</v>
      </c>
      <c r="F64" s="430">
        <v>0</v>
      </c>
    </row>
    <row r="65" spans="1:6" s="332" customFormat="1" ht="18" customHeight="1">
      <c r="A65" s="328"/>
      <c r="B65" s="328"/>
      <c r="C65" s="329"/>
      <c r="D65" s="330" t="s">
        <v>515</v>
      </c>
      <c r="E65" s="431">
        <f>SUM(E67:E72)</f>
        <v>0</v>
      </c>
      <c r="F65" s="431">
        <f>SUM(F67:F72)</f>
        <v>706800</v>
      </c>
    </row>
    <row r="66" spans="1:6" s="332" customFormat="1" ht="18" customHeight="1">
      <c r="A66" s="328"/>
      <c r="B66" s="328"/>
      <c r="C66" s="329"/>
      <c r="D66" s="339" t="s">
        <v>225</v>
      </c>
      <c r="E66" s="430"/>
      <c r="F66" s="430"/>
    </row>
    <row r="67" spans="1:8" s="332" customFormat="1" ht="18" customHeight="1">
      <c r="A67" s="328"/>
      <c r="B67" s="328"/>
      <c r="C67" s="329"/>
      <c r="D67" s="339" t="s">
        <v>336</v>
      </c>
      <c r="E67" s="430">
        <f>E34+E36+E37+E41+E42+E43+E44</f>
        <v>0</v>
      </c>
      <c r="F67" s="430">
        <f>F34+F36+F37+F41+F42+F43+F35</f>
        <v>265300</v>
      </c>
      <c r="H67" s="335"/>
    </row>
    <row r="68" spans="1:6" s="332" customFormat="1" ht="18" customHeight="1">
      <c r="A68" s="336"/>
      <c r="B68" s="328"/>
      <c r="C68" s="329"/>
      <c r="D68" s="339" t="s">
        <v>337</v>
      </c>
      <c r="E68" s="430">
        <f>E13+E17+E18+E20+E21+E25+E28+E45+E46</f>
        <v>0</v>
      </c>
      <c r="F68" s="430">
        <f>F13+F17+F18+F20+F21+F25+F28+F45+F46+F19+F44</f>
        <v>424500</v>
      </c>
    </row>
    <row r="69" spans="1:6" s="332" customFormat="1" ht="18" customHeight="1">
      <c r="A69" s="328"/>
      <c r="B69" s="328"/>
      <c r="C69" s="329"/>
      <c r="D69" s="339" t="s">
        <v>338</v>
      </c>
      <c r="E69" s="430">
        <v>0</v>
      </c>
      <c r="F69" s="430">
        <f>F12+F16+F24+F27+F30+F33+F39+F49+F52+F55+F58</f>
        <v>0</v>
      </c>
    </row>
    <row r="70" spans="1:6" s="332" customFormat="1" ht="18" customHeight="1">
      <c r="A70" s="328"/>
      <c r="B70" s="328"/>
      <c r="C70" s="329"/>
      <c r="D70" s="339" t="s">
        <v>339</v>
      </c>
      <c r="E70" s="430">
        <v>0</v>
      </c>
      <c r="F70" s="430">
        <f>F40</f>
        <v>17000</v>
      </c>
    </row>
    <row r="71" spans="1:6" s="332" customFormat="1" ht="40.5" customHeight="1">
      <c r="A71" s="328"/>
      <c r="B71" s="328"/>
      <c r="C71" s="329"/>
      <c r="D71" s="339" t="s">
        <v>514</v>
      </c>
      <c r="E71" s="430">
        <v>0</v>
      </c>
      <c r="F71" s="430">
        <v>0</v>
      </c>
    </row>
    <row r="72" spans="1:6" s="332" customFormat="1" ht="18" customHeight="1">
      <c r="A72" s="328"/>
      <c r="B72" s="328"/>
      <c r="C72" s="329"/>
      <c r="D72" s="340" t="s">
        <v>445</v>
      </c>
      <c r="E72" s="430">
        <v>0</v>
      </c>
      <c r="F72" s="430">
        <v>0</v>
      </c>
    </row>
    <row r="73" spans="1:6" s="332" customFormat="1" ht="18" customHeight="1">
      <c r="A73" s="328"/>
      <c r="B73" s="328"/>
      <c r="C73" s="329"/>
      <c r="D73" s="337" t="s">
        <v>130</v>
      </c>
      <c r="E73" s="433">
        <f>E62+E65</f>
        <v>10274800</v>
      </c>
      <c r="F73" s="433">
        <f>F62+F65</f>
        <v>706800</v>
      </c>
    </row>
  </sheetData>
  <sheetProtection/>
  <mergeCells count="12">
    <mergeCell ref="A1:F1"/>
    <mergeCell ref="A2:F2"/>
    <mergeCell ref="A3:F3"/>
    <mergeCell ref="A4:F4"/>
    <mergeCell ref="A5:F5"/>
    <mergeCell ref="A7:A9"/>
    <mergeCell ref="B7:B9"/>
    <mergeCell ref="C7:C9"/>
    <mergeCell ref="D7:D9"/>
    <mergeCell ref="E7:E9"/>
    <mergeCell ref="F7:F9"/>
    <mergeCell ref="A59:D59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>
    <oddHeader>&amp;RZałącznik Nr 24/1
do Uchwały Nr 124/11 Zarządu Powiatu 
w  Stargardzie Szczecińskim
z dnia 13 stycznia 2011 r.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H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0.7109375" style="2" customWidth="1"/>
    <col min="4" max="4" width="70.7109375" style="2" customWidth="1"/>
    <col min="5" max="6" width="25.7109375" style="3" customWidth="1"/>
    <col min="7" max="7" width="18.421875" style="2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753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36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4.75" customHeight="1">
      <c r="A8" s="311">
        <v>754</v>
      </c>
      <c r="B8" s="311"/>
      <c r="C8" s="311"/>
      <c r="D8" s="312" t="s">
        <v>320</v>
      </c>
      <c r="E8" s="313">
        <f>E9</f>
        <v>0</v>
      </c>
      <c r="F8" s="313">
        <f>F9</f>
        <v>5507000</v>
      </c>
    </row>
    <row r="9" spans="1:6" s="65" customFormat="1" ht="26.25" customHeight="1">
      <c r="A9" s="556"/>
      <c r="B9" s="519">
        <v>75411</v>
      </c>
      <c r="C9" s="519"/>
      <c r="D9" s="504" t="s">
        <v>135</v>
      </c>
      <c r="E9" s="517">
        <f>SUM(E10:E37)</f>
        <v>0</v>
      </c>
      <c r="F9" s="517">
        <f>SUM(F10:F37)</f>
        <v>5507000</v>
      </c>
    </row>
    <row r="10" spans="1:6" ht="30.75" customHeight="1">
      <c r="A10" s="556"/>
      <c r="B10" s="22"/>
      <c r="C10" s="5" t="s">
        <v>322</v>
      </c>
      <c r="D10" s="70" t="s">
        <v>173</v>
      </c>
      <c r="E10" s="23">
        <v>0</v>
      </c>
      <c r="F10" s="23">
        <v>300000</v>
      </c>
    </row>
    <row r="11" spans="1:6" ht="21" customHeight="1">
      <c r="A11" s="556"/>
      <c r="B11" s="22"/>
      <c r="C11" s="5" t="s">
        <v>249</v>
      </c>
      <c r="D11" s="70" t="s">
        <v>212</v>
      </c>
      <c r="E11" s="23">
        <v>0</v>
      </c>
      <c r="F11" s="23">
        <v>9581</v>
      </c>
    </row>
    <row r="12" spans="1:6" ht="21" customHeight="1">
      <c r="A12" s="556"/>
      <c r="B12" s="22"/>
      <c r="C12" s="5" t="s">
        <v>286</v>
      </c>
      <c r="D12" s="6" t="s">
        <v>287</v>
      </c>
      <c r="E12" s="23">
        <v>0</v>
      </c>
      <c r="F12" s="23">
        <v>146804</v>
      </c>
    </row>
    <row r="13" spans="1:6" ht="21" customHeight="1">
      <c r="A13" s="556"/>
      <c r="B13" s="22"/>
      <c r="C13" s="5" t="s">
        <v>250</v>
      </c>
      <c r="D13" s="6" t="s">
        <v>53</v>
      </c>
      <c r="E13" s="23">
        <v>0</v>
      </c>
      <c r="F13" s="23">
        <v>12594</v>
      </c>
    </row>
    <row r="14" spans="1:6" ht="21" customHeight="1">
      <c r="A14" s="556"/>
      <c r="B14" s="22"/>
      <c r="C14" s="5" t="s">
        <v>6</v>
      </c>
      <c r="D14" s="6" t="s">
        <v>7</v>
      </c>
      <c r="E14" s="23">
        <v>0</v>
      </c>
      <c r="F14" s="23">
        <v>3770205</v>
      </c>
    </row>
    <row r="15" spans="1:6" ht="21" customHeight="1">
      <c r="A15" s="556"/>
      <c r="B15" s="22"/>
      <c r="C15" s="5" t="s">
        <v>8</v>
      </c>
      <c r="D15" s="6" t="s">
        <v>9</v>
      </c>
      <c r="E15" s="23">
        <v>0</v>
      </c>
      <c r="F15" s="23">
        <v>210000</v>
      </c>
    </row>
    <row r="16" spans="1:6" ht="36.75" customHeight="1">
      <c r="A16" s="556"/>
      <c r="B16" s="22"/>
      <c r="C16" s="5" t="s">
        <v>10</v>
      </c>
      <c r="D16" s="6" t="s">
        <v>11</v>
      </c>
      <c r="E16" s="23">
        <v>0</v>
      </c>
      <c r="F16" s="23">
        <v>314058</v>
      </c>
    </row>
    <row r="17" spans="1:6" ht="36.75" customHeight="1">
      <c r="A17" s="556"/>
      <c r="B17" s="22"/>
      <c r="C17" s="407" t="s">
        <v>544</v>
      </c>
      <c r="D17" s="199" t="s">
        <v>639</v>
      </c>
      <c r="E17" s="23">
        <v>0</v>
      </c>
      <c r="F17" s="23">
        <v>10000</v>
      </c>
    </row>
    <row r="18" spans="1:6" ht="21" customHeight="1">
      <c r="A18" s="556"/>
      <c r="B18" s="22"/>
      <c r="C18" s="5" t="s">
        <v>251</v>
      </c>
      <c r="D18" s="6" t="s">
        <v>252</v>
      </c>
      <c r="E18" s="23">
        <v>0</v>
      </c>
      <c r="F18" s="23">
        <v>26526</v>
      </c>
    </row>
    <row r="19" spans="1:6" ht="21" customHeight="1">
      <c r="A19" s="556"/>
      <c r="B19" s="22"/>
      <c r="C19" s="5" t="s">
        <v>253</v>
      </c>
      <c r="D19" s="6" t="s">
        <v>12</v>
      </c>
      <c r="E19" s="23">
        <v>0</v>
      </c>
      <c r="F19" s="23">
        <v>3564</v>
      </c>
    </row>
    <row r="20" spans="1:6" ht="21" customHeight="1">
      <c r="A20" s="556"/>
      <c r="B20" s="22"/>
      <c r="C20" s="5" t="s">
        <v>310</v>
      </c>
      <c r="D20" s="6" t="s">
        <v>311</v>
      </c>
      <c r="E20" s="23">
        <v>0</v>
      </c>
      <c r="F20" s="23">
        <v>5000</v>
      </c>
    </row>
    <row r="21" spans="1:6" ht="21" customHeight="1">
      <c r="A21" s="556"/>
      <c r="B21" s="22"/>
      <c r="C21" s="5" t="s">
        <v>13</v>
      </c>
      <c r="D21" s="6" t="s">
        <v>14</v>
      </c>
      <c r="E21" s="23">
        <v>0</v>
      </c>
      <c r="F21" s="23">
        <v>180000</v>
      </c>
    </row>
    <row r="22" spans="1:6" ht="21" customHeight="1">
      <c r="A22" s="556"/>
      <c r="B22" s="22"/>
      <c r="C22" s="5" t="s">
        <v>254</v>
      </c>
      <c r="D22" s="6" t="s">
        <v>218</v>
      </c>
      <c r="E22" s="23">
        <v>0</v>
      </c>
      <c r="F22" s="23">
        <v>204568</v>
      </c>
    </row>
    <row r="23" spans="1:6" ht="21" customHeight="1">
      <c r="A23" s="556"/>
      <c r="B23" s="22"/>
      <c r="C23" s="373">
        <v>4240</v>
      </c>
      <c r="D23" s="374" t="s">
        <v>42</v>
      </c>
      <c r="E23" s="23">
        <v>0</v>
      </c>
      <c r="F23" s="23">
        <v>2000</v>
      </c>
    </row>
    <row r="24" spans="1:6" ht="21" customHeight="1">
      <c r="A24" s="556"/>
      <c r="B24" s="22"/>
      <c r="C24" s="5" t="s">
        <v>255</v>
      </c>
      <c r="D24" s="6" t="s">
        <v>213</v>
      </c>
      <c r="E24" s="23">
        <v>0</v>
      </c>
      <c r="F24" s="23">
        <v>100000</v>
      </c>
    </row>
    <row r="25" spans="1:6" ht="21" customHeight="1">
      <c r="A25" s="556"/>
      <c r="B25" s="22"/>
      <c r="C25" s="5" t="s">
        <v>256</v>
      </c>
      <c r="D25" s="6" t="s">
        <v>219</v>
      </c>
      <c r="E25" s="23">
        <v>0</v>
      </c>
      <c r="F25" s="23">
        <v>30000</v>
      </c>
    </row>
    <row r="26" spans="1:6" ht="21" customHeight="1">
      <c r="A26" s="556"/>
      <c r="B26" s="22"/>
      <c r="C26" s="5" t="s">
        <v>257</v>
      </c>
      <c r="D26" s="6" t="s">
        <v>214</v>
      </c>
      <c r="E26" s="23">
        <v>0</v>
      </c>
      <c r="F26" s="23">
        <v>25000</v>
      </c>
    </row>
    <row r="27" spans="1:6" ht="21" customHeight="1">
      <c r="A27" s="556"/>
      <c r="B27" s="22"/>
      <c r="C27" s="5" t="s">
        <v>234</v>
      </c>
      <c r="D27" s="6" t="s">
        <v>206</v>
      </c>
      <c r="E27" s="23">
        <v>0</v>
      </c>
      <c r="F27" s="23">
        <v>80000</v>
      </c>
    </row>
    <row r="28" spans="1:6" ht="21" customHeight="1">
      <c r="A28" s="556"/>
      <c r="B28" s="22"/>
      <c r="C28" s="5" t="s">
        <v>258</v>
      </c>
      <c r="D28" s="9" t="s">
        <v>312</v>
      </c>
      <c r="E28" s="23">
        <v>0</v>
      </c>
      <c r="F28" s="23">
        <v>3000</v>
      </c>
    </row>
    <row r="29" spans="1:6" ht="30.75" customHeight="1">
      <c r="A29" s="556"/>
      <c r="B29" s="22"/>
      <c r="C29" s="5" t="s">
        <v>169</v>
      </c>
      <c r="D29" s="291" t="s">
        <v>511</v>
      </c>
      <c r="E29" s="23">
        <v>0</v>
      </c>
      <c r="F29" s="23">
        <v>6000</v>
      </c>
    </row>
    <row r="30" spans="1:6" ht="33" customHeight="1">
      <c r="A30" s="556"/>
      <c r="B30" s="22"/>
      <c r="C30" s="5" t="s">
        <v>170</v>
      </c>
      <c r="D30" s="291" t="s">
        <v>624</v>
      </c>
      <c r="E30" s="23">
        <v>0</v>
      </c>
      <c r="F30" s="23">
        <v>10000</v>
      </c>
    </row>
    <row r="31" spans="1:6" ht="21" customHeight="1">
      <c r="A31" s="556"/>
      <c r="B31" s="22"/>
      <c r="C31" s="5" t="s">
        <v>259</v>
      </c>
      <c r="D31" s="6" t="s">
        <v>215</v>
      </c>
      <c r="E31" s="23">
        <v>0</v>
      </c>
      <c r="F31" s="23">
        <v>25000</v>
      </c>
    </row>
    <row r="32" spans="1:6" ht="21" customHeight="1">
      <c r="A32" s="556"/>
      <c r="B32" s="22"/>
      <c r="C32" s="5" t="s">
        <v>313</v>
      </c>
      <c r="D32" s="6" t="s">
        <v>314</v>
      </c>
      <c r="E32" s="23">
        <v>0</v>
      </c>
      <c r="F32" s="23">
        <v>2000</v>
      </c>
    </row>
    <row r="33" spans="1:6" ht="21" customHeight="1">
      <c r="A33" s="556"/>
      <c r="B33" s="22"/>
      <c r="C33" s="5" t="s">
        <v>260</v>
      </c>
      <c r="D33" s="6" t="s">
        <v>207</v>
      </c>
      <c r="E33" s="23">
        <v>0</v>
      </c>
      <c r="F33" s="23">
        <v>100</v>
      </c>
    </row>
    <row r="34" spans="1:6" ht="21" customHeight="1">
      <c r="A34" s="556"/>
      <c r="B34" s="22"/>
      <c r="C34" s="5" t="s">
        <v>261</v>
      </c>
      <c r="D34" s="6" t="s">
        <v>262</v>
      </c>
      <c r="E34" s="23">
        <v>0</v>
      </c>
      <c r="F34" s="23">
        <v>6000</v>
      </c>
    </row>
    <row r="35" spans="1:6" ht="21" customHeight="1">
      <c r="A35" s="556"/>
      <c r="B35" s="22"/>
      <c r="C35" s="5" t="s">
        <v>263</v>
      </c>
      <c r="D35" s="6" t="s">
        <v>216</v>
      </c>
      <c r="E35" s="23">
        <v>0</v>
      </c>
      <c r="F35" s="23">
        <v>22000</v>
      </c>
    </row>
    <row r="36" spans="1:6" ht="21" customHeight="1">
      <c r="A36" s="556"/>
      <c r="B36" s="22"/>
      <c r="C36" s="5" t="s">
        <v>264</v>
      </c>
      <c r="D36" s="6" t="s">
        <v>265</v>
      </c>
      <c r="E36" s="23">
        <v>0</v>
      </c>
      <c r="F36" s="23">
        <v>1000</v>
      </c>
    </row>
    <row r="37" spans="1:6" ht="21" customHeight="1">
      <c r="A37" s="556"/>
      <c r="B37" s="22"/>
      <c r="C37" s="5" t="s">
        <v>288</v>
      </c>
      <c r="D37" s="6" t="s">
        <v>289</v>
      </c>
      <c r="E37" s="23">
        <v>0</v>
      </c>
      <c r="F37" s="23">
        <v>2000</v>
      </c>
    </row>
    <row r="38" spans="1:6" s="64" customFormat="1" ht="33.75" customHeight="1">
      <c r="A38" s="876" t="s">
        <v>324</v>
      </c>
      <c r="B38" s="876"/>
      <c r="C38" s="876"/>
      <c r="D38" s="876"/>
      <c r="E38" s="310">
        <f>SUM(E8)</f>
        <v>0</v>
      </c>
      <c r="F38" s="310">
        <f>SUM(F8)</f>
        <v>5507000</v>
      </c>
    </row>
    <row r="40" spans="1:6" s="324" customFormat="1" ht="18" customHeight="1">
      <c r="A40" s="321"/>
      <c r="B40" s="321"/>
      <c r="C40" s="321"/>
      <c r="D40" s="322" t="s">
        <v>516</v>
      </c>
      <c r="E40" s="428">
        <f>SUM(E42)</f>
        <v>0</v>
      </c>
      <c r="F40" s="428">
        <f>SUM(F42)</f>
        <v>0</v>
      </c>
    </row>
    <row r="41" spans="1:6" s="332" customFormat="1" ht="18" customHeight="1">
      <c r="A41" s="350"/>
      <c r="B41" s="350"/>
      <c r="C41" s="350"/>
      <c r="D41" s="351" t="s">
        <v>225</v>
      </c>
      <c r="E41" s="439"/>
      <c r="F41" s="439"/>
    </row>
    <row r="42" spans="1:6" s="332" customFormat="1" ht="32.25" customHeight="1">
      <c r="A42" s="328"/>
      <c r="B42" s="328"/>
      <c r="C42" s="329"/>
      <c r="D42" s="339" t="s">
        <v>497</v>
      </c>
      <c r="E42" s="430">
        <f>E8</f>
        <v>0</v>
      </c>
      <c r="F42" s="430">
        <v>0</v>
      </c>
    </row>
    <row r="43" spans="1:6" s="332" customFormat="1" ht="18" customHeight="1">
      <c r="A43" s="328"/>
      <c r="B43" s="328"/>
      <c r="C43" s="329"/>
      <c r="D43" s="330" t="s">
        <v>515</v>
      </c>
      <c r="E43" s="431">
        <f>SUM(E45:E50)</f>
        <v>0</v>
      </c>
      <c r="F43" s="431">
        <f>SUM(F45:F50)</f>
        <v>5507000</v>
      </c>
    </row>
    <row r="44" spans="1:6" s="332" customFormat="1" ht="12.75" customHeight="1">
      <c r="A44" s="328"/>
      <c r="B44" s="328"/>
      <c r="C44" s="329"/>
      <c r="D44" s="339" t="s">
        <v>225</v>
      </c>
      <c r="E44" s="430"/>
      <c r="F44" s="430"/>
    </row>
    <row r="45" spans="1:8" s="332" customFormat="1" ht="18" customHeight="1">
      <c r="A45" s="328"/>
      <c r="B45" s="328"/>
      <c r="C45" s="329"/>
      <c r="D45" s="339" t="s">
        <v>336</v>
      </c>
      <c r="E45" s="430">
        <f>SUM(E11:E20)</f>
        <v>0</v>
      </c>
      <c r="F45" s="430">
        <f>SUM(F11:F20)</f>
        <v>4508332</v>
      </c>
      <c r="H45" s="335"/>
    </row>
    <row r="46" spans="1:6" s="332" customFormat="1" ht="18" customHeight="1">
      <c r="A46" s="336"/>
      <c r="B46" s="328"/>
      <c r="C46" s="329"/>
      <c r="D46" s="339" t="s">
        <v>337</v>
      </c>
      <c r="E46" s="430">
        <f>SUM(E21:E37)</f>
        <v>0</v>
      </c>
      <c r="F46" s="430">
        <f>SUM(F21:F37)</f>
        <v>698668</v>
      </c>
    </row>
    <row r="47" spans="1:6" s="332" customFormat="1" ht="18" customHeight="1">
      <c r="A47" s="328"/>
      <c r="B47" s="328"/>
      <c r="C47" s="329"/>
      <c r="D47" s="339" t="s">
        <v>338</v>
      </c>
      <c r="E47" s="430">
        <v>0</v>
      </c>
      <c r="F47" s="430">
        <v>0</v>
      </c>
    </row>
    <row r="48" spans="1:6" s="332" customFormat="1" ht="18" customHeight="1">
      <c r="A48" s="328"/>
      <c r="B48" s="328"/>
      <c r="C48" s="329"/>
      <c r="D48" s="339" t="s">
        <v>339</v>
      </c>
      <c r="E48" s="430">
        <f>E10</f>
        <v>0</v>
      </c>
      <c r="F48" s="430">
        <f>F10</f>
        <v>300000</v>
      </c>
    </row>
    <row r="49" spans="1:6" s="332" customFormat="1" ht="45" customHeight="1">
      <c r="A49" s="328"/>
      <c r="B49" s="328"/>
      <c r="C49" s="329"/>
      <c r="D49" s="339" t="s">
        <v>514</v>
      </c>
      <c r="E49" s="430">
        <v>0</v>
      </c>
      <c r="F49" s="430">
        <v>0</v>
      </c>
    </row>
    <row r="50" spans="1:6" s="332" customFormat="1" ht="18" customHeight="1">
      <c r="A50" s="328"/>
      <c r="B50" s="328"/>
      <c r="C50" s="329"/>
      <c r="D50" s="340" t="s">
        <v>445</v>
      </c>
      <c r="E50" s="430">
        <v>0</v>
      </c>
      <c r="F50" s="430">
        <v>0</v>
      </c>
    </row>
    <row r="51" spans="1:6" s="332" customFormat="1" ht="18" customHeight="1">
      <c r="A51" s="328"/>
      <c r="B51" s="328"/>
      <c r="C51" s="329"/>
      <c r="D51" s="337" t="s">
        <v>130</v>
      </c>
      <c r="E51" s="433">
        <f>E40+E43</f>
        <v>0</v>
      </c>
      <c r="F51" s="433">
        <f>F40+F43</f>
        <v>5507000</v>
      </c>
    </row>
  </sheetData>
  <sheetProtection/>
  <mergeCells count="6">
    <mergeCell ref="A38:D38"/>
    <mergeCell ref="A1:F1"/>
    <mergeCell ref="A2:F2"/>
    <mergeCell ref="A3:F3"/>
    <mergeCell ref="A4:F4"/>
    <mergeCell ref="A5:F5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24/2
do Uchwały Nr 124/11 Zarządu Powiatu 
w  Stargardzie Szczecińskim
z dnia 13 stycznia 2011 r.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H3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28125" style="2" customWidth="1"/>
    <col min="2" max="2" width="11.00390625" style="2" customWidth="1"/>
    <col min="3" max="3" width="9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416</v>
      </c>
      <c r="B4" s="877"/>
      <c r="C4" s="877"/>
      <c r="D4" s="877"/>
      <c r="E4" s="877"/>
      <c r="F4" s="877"/>
    </row>
    <row r="5" spans="1:6" ht="12.75">
      <c r="A5" s="877" t="s">
        <v>352</v>
      </c>
      <c r="B5" s="877"/>
      <c r="C5" s="877"/>
      <c r="D5" s="877"/>
      <c r="E5" s="877"/>
      <c r="F5" s="877"/>
    </row>
    <row r="6" spans="1:6" ht="12" customHeight="1">
      <c r="A6" s="67"/>
      <c r="B6" s="67"/>
      <c r="C6" s="67"/>
      <c r="F6" s="121" t="s">
        <v>133</v>
      </c>
    </row>
    <row r="7" spans="1:6" ht="36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8.5" customHeight="1">
      <c r="A8" s="311">
        <v>710</v>
      </c>
      <c r="B8" s="311"/>
      <c r="C8" s="311"/>
      <c r="D8" s="312" t="s">
        <v>279</v>
      </c>
      <c r="E8" s="313">
        <f>SUM(E9)</f>
        <v>0</v>
      </c>
      <c r="F8" s="313">
        <f>SUM(F9)</f>
        <v>349000</v>
      </c>
    </row>
    <row r="9" spans="1:6" s="65" customFormat="1" ht="27.75" customHeight="1">
      <c r="A9" s="556"/>
      <c r="B9" s="519">
        <v>71015</v>
      </c>
      <c r="C9" s="519"/>
      <c r="D9" s="504" t="s">
        <v>134</v>
      </c>
      <c r="E9" s="517">
        <f>SUM(E10:E24)</f>
        <v>0</v>
      </c>
      <c r="F9" s="517">
        <f>SUM(F10:F24)</f>
        <v>349000</v>
      </c>
    </row>
    <row r="10" spans="1:6" s="24" customFormat="1" ht="21" customHeight="1">
      <c r="A10" s="556"/>
      <c r="B10" s="69"/>
      <c r="C10" s="22" t="s">
        <v>248</v>
      </c>
      <c r="D10" s="19" t="s">
        <v>309</v>
      </c>
      <c r="E10" s="23">
        <v>0</v>
      </c>
      <c r="F10" s="23">
        <v>400</v>
      </c>
    </row>
    <row r="11" spans="1:6" s="24" customFormat="1" ht="21" customHeight="1">
      <c r="A11" s="556"/>
      <c r="B11" s="69"/>
      <c r="C11" s="22" t="s">
        <v>249</v>
      </c>
      <c r="D11" s="19" t="s">
        <v>212</v>
      </c>
      <c r="E11" s="23">
        <v>0</v>
      </c>
      <c r="F11" s="23">
        <v>90762</v>
      </c>
    </row>
    <row r="12" spans="1:6" ht="21" customHeight="1">
      <c r="A12" s="556"/>
      <c r="B12" s="22"/>
      <c r="C12" s="5" t="s">
        <v>286</v>
      </c>
      <c r="D12" s="19" t="s">
        <v>287</v>
      </c>
      <c r="E12" s="23">
        <v>0</v>
      </c>
      <c r="F12" s="101">
        <v>158122</v>
      </c>
    </row>
    <row r="13" spans="1:6" ht="21" customHeight="1">
      <c r="A13" s="556"/>
      <c r="B13" s="22"/>
      <c r="C13" s="5" t="s">
        <v>250</v>
      </c>
      <c r="D13" s="19" t="s">
        <v>53</v>
      </c>
      <c r="E13" s="23">
        <v>0</v>
      </c>
      <c r="F13" s="101">
        <v>20500</v>
      </c>
    </row>
    <row r="14" spans="1:6" ht="21" customHeight="1">
      <c r="A14" s="556"/>
      <c r="B14" s="22"/>
      <c r="C14" s="5" t="s">
        <v>251</v>
      </c>
      <c r="D14" s="19" t="s">
        <v>252</v>
      </c>
      <c r="E14" s="23">
        <v>0</v>
      </c>
      <c r="F14" s="101">
        <v>42920</v>
      </c>
    </row>
    <row r="15" spans="1:6" ht="21" customHeight="1">
      <c r="A15" s="556"/>
      <c r="B15" s="22"/>
      <c r="C15" s="5" t="s">
        <v>253</v>
      </c>
      <c r="D15" s="19" t="s">
        <v>12</v>
      </c>
      <c r="E15" s="23">
        <v>0</v>
      </c>
      <c r="F15" s="101">
        <v>6598</v>
      </c>
    </row>
    <row r="16" spans="1:6" ht="21" customHeight="1">
      <c r="A16" s="556"/>
      <c r="B16" s="22"/>
      <c r="C16" s="5" t="s">
        <v>254</v>
      </c>
      <c r="D16" s="19" t="s">
        <v>218</v>
      </c>
      <c r="E16" s="23">
        <v>0</v>
      </c>
      <c r="F16" s="101">
        <v>5400</v>
      </c>
    </row>
    <row r="17" spans="1:6" ht="21" customHeight="1">
      <c r="A17" s="556"/>
      <c r="B17" s="22"/>
      <c r="C17" s="5" t="s">
        <v>257</v>
      </c>
      <c r="D17" s="19" t="s">
        <v>214</v>
      </c>
      <c r="E17" s="23">
        <v>0</v>
      </c>
      <c r="F17" s="101">
        <v>200</v>
      </c>
    </row>
    <row r="18" spans="1:6" ht="21" customHeight="1">
      <c r="A18" s="556"/>
      <c r="B18" s="22"/>
      <c r="C18" s="5" t="s">
        <v>234</v>
      </c>
      <c r="D18" s="19" t="s">
        <v>206</v>
      </c>
      <c r="E18" s="23">
        <v>0</v>
      </c>
      <c r="F18" s="101">
        <v>5018</v>
      </c>
    </row>
    <row r="19" spans="1:6" ht="27.75" customHeight="1">
      <c r="A19" s="556"/>
      <c r="B19" s="22"/>
      <c r="C19" s="5" t="s">
        <v>170</v>
      </c>
      <c r="D19" s="291" t="s">
        <v>624</v>
      </c>
      <c r="E19" s="23">
        <v>0</v>
      </c>
      <c r="F19" s="101">
        <v>3500</v>
      </c>
    </row>
    <row r="20" spans="1:6" ht="21.75" customHeight="1">
      <c r="A20" s="556"/>
      <c r="B20" s="22"/>
      <c r="C20" s="5" t="s">
        <v>259</v>
      </c>
      <c r="D20" s="19" t="s">
        <v>215</v>
      </c>
      <c r="E20" s="23">
        <v>0</v>
      </c>
      <c r="F20" s="101">
        <v>3800</v>
      </c>
    </row>
    <row r="21" spans="1:6" ht="21.75" customHeight="1">
      <c r="A21" s="556"/>
      <c r="B21" s="22"/>
      <c r="C21" s="5" t="s">
        <v>260</v>
      </c>
      <c r="D21" s="19" t="s">
        <v>207</v>
      </c>
      <c r="E21" s="23">
        <v>0</v>
      </c>
      <c r="F21" s="101">
        <v>2500</v>
      </c>
    </row>
    <row r="22" spans="1:6" ht="21.75" customHeight="1">
      <c r="A22" s="556"/>
      <c r="B22" s="22"/>
      <c r="C22" s="5" t="s">
        <v>261</v>
      </c>
      <c r="D22" s="19" t="s">
        <v>262</v>
      </c>
      <c r="E22" s="23">
        <v>0</v>
      </c>
      <c r="F22" s="101">
        <v>7280</v>
      </c>
    </row>
    <row r="23" spans="1:6" ht="21.75" customHeight="1">
      <c r="A23" s="556"/>
      <c r="B23" s="22"/>
      <c r="C23" s="5" t="s">
        <v>288</v>
      </c>
      <c r="D23" s="19" t="s">
        <v>289</v>
      </c>
      <c r="E23" s="23">
        <v>0</v>
      </c>
      <c r="F23" s="101">
        <v>1000</v>
      </c>
    </row>
    <row r="24" spans="1:6" ht="21.75" customHeight="1">
      <c r="A24" s="556"/>
      <c r="B24" s="22"/>
      <c r="C24" s="5" t="s">
        <v>171</v>
      </c>
      <c r="D24" s="19" t="s">
        <v>172</v>
      </c>
      <c r="E24" s="23">
        <v>0</v>
      </c>
      <c r="F24" s="101">
        <v>1000</v>
      </c>
    </row>
    <row r="25" spans="1:6" s="64" customFormat="1" ht="25.5" customHeight="1">
      <c r="A25" s="876" t="s">
        <v>324</v>
      </c>
      <c r="B25" s="876"/>
      <c r="C25" s="876"/>
      <c r="D25" s="876"/>
      <c r="E25" s="310">
        <f>SUM(E8)</f>
        <v>0</v>
      </c>
      <c r="F25" s="310">
        <f>SUM(F8)</f>
        <v>349000</v>
      </c>
    </row>
    <row r="27" spans="1:6" s="332" customFormat="1" ht="29.25" customHeight="1">
      <c r="A27" s="350"/>
      <c r="B27" s="350"/>
      <c r="C27" s="350"/>
      <c r="D27" s="322" t="s">
        <v>516</v>
      </c>
      <c r="E27" s="440">
        <f>SUM(E29)</f>
        <v>0</v>
      </c>
      <c r="F27" s="440">
        <f>SUM(F29)</f>
        <v>0</v>
      </c>
    </row>
    <row r="28" spans="1:6" s="332" customFormat="1" ht="12">
      <c r="A28" s="350"/>
      <c r="B28" s="350"/>
      <c r="C28" s="350"/>
      <c r="D28" s="351" t="s">
        <v>225</v>
      </c>
      <c r="E28" s="439"/>
      <c r="F28" s="439"/>
    </row>
    <row r="29" spans="1:6" s="332" customFormat="1" ht="30.75" customHeight="1">
      <c r="A29" s="352"/>
      <c r="B29" s="352"/>
      <c r="C29" s="329"/>
      <c r="D29" s="339" t="s">
        <v>497</v>
      </c>
      <c r="E29" s="441">
        <f>E8</f>
        <v>0</v>
      </c>
      <c r="F29" s="441">
        <v>0</v>
      </c>
    </row>
    <row r="30" spans="1:6" s="332" customFormat="1" ht="18" customHeight="1">
      <c r="A30" s="352"/>
      <c r="B30" s="352"/>
      <c r="C30" s="329"/>
      <c r="D30" s="330" t="s">
        <v>515</v>
      </c>
      <c r="E30" s="442">
        <f>SUM(E32:E37)</f>
        <v>0</v>
      </c>
      <c r="F30" s="431">
        <f>SUM(F32:F37)</f>
        <v>349000</v>
      </c>
    </row>
    <row r="31" spans="1:6" s="332" customFormat="1" ht="12.75" customHeight="1">
      <c r="A31" s="352"/>
      <c r="B31" s="352"/>
      <c r="C31" s="329"/>
      <c r="D31" s="339" t="s">
        <v>225</v>
      </c>
      <c r="E31" s="441"/>
      <c r="F31" s="441"/>
    </row>
    <row r="32" spans="1:8" s="332" customFormat="1" ht="18" customHeight="1">
      <c r="A32" s="352"/>
      <c r="B32" s="352"/>
      <c r="C32" s="329"/>
      <c r="D32" s="339" t="s">
        <v>336</v>
      </c>
      <c r="E32" s="441">
        <f>SUM(E3:E9)</f>
        <v>0</v>
      </c>
      <c r="F32" s="441">
        <f>SUM(F11:F15)</f>
        <v>318902</v>
      </c>
      <c r="H32" s="335"/>
    </row>
    <row r="33" spans="1:6" s="332" customFormat="1" ht="18" customHeight="1">
      <c r="A33" s="353"/>
      <c r="B33" s="352"/>
      <c r="C33" s="329"/>
      <c r="D33" s="339" t="s">
        <v>337</v>
      </c>
      <c r="E33" s="441">
        <v>0</v>
      </c>
      <c r="F33" s="441">
        <f>SUM(F16:F24)</f>
        <v>29698</v>
      </c>
    </row>
    <row r="34" spans="1:6" s="332" customFormat="1" ht="18" customHeight="1">
      <c r="A34" s="352"/>
      <c r="B34" s="352"/>
      <c r="C34" s="329"/>
      <c r="D34" s="339" t="s">
        <v>338</v>
      </c>
      <c r="E34" s="441">
        <v>0</v>
      </c>
      <c r="F34" s="441">
        <v>0</v>
      </c>
    </row>
    <row r="35" spans="1:6" s="332" customFormat="1" ht="18" customHeight="1">
      <c r="A35" s="352"/>
      <c r="B35" s="352"/>
      <c r="C35" s="329"/>
      <c r="D35" s="339" t="s">
        <v>339</v>
      </c>
      <c r="E35" s="441">
        <f>SUM(E2)</f>
        <v>0</v>
      </c>
      <c r="F35" s="441">
        <f>F10</f>
        <v>400</v>
      </c>
    </row>
    <row r="36" spans="1:6" s="332" customFormat="1" ht="39" customHeight="1">
      <c r="A36" s="352"/>
      <c r="B36" s="352"/>
      <c r="C36" s="329"/>
      <c r="D36" s="339" t="s">
        <v>514</v>
      </c>
      <c r="E36" s="441">
        <v>0</v>
      </c>
      <c r="F36" s="441">
        <v>0</v>
      </c>
    </row>
    <row r="37" spans="1:6" s="332" customFormat="1" ht="18" customHeight="1">
      <c r="A37" s="352"/>
      <c r="B37" s="352"/>
      <c r="C37" s="329"/>
      <c r="D37" s="340" t="s">
        <v>445</v>
      </c>
      <c r="E37" s="441">
        <v>0</v>
      </c>
      <c r="F37" s="441">
        <v>0</v>
      </c>
    </row>
    <row r="38" spans="1:6" s="332" customFormat="1" ht="18" customHeight="1">
      <c r="A38" s="352"/>
      <c r="B38" s="352"/>
      <c r="C38" s="329"/>
      <c r="D38" s="354" t="s">
        <v>130</v>
      </c>
      <c r="E38" s="443">
        <f>E27+E30</f>
        <v>0</v>
      </c>
      <c r="F38" s="443">
        <f>F27+F30</f>
        <v>349000</v>
      </c>
    </row>
  </sheetData>
  <sheetProtection/>
  <mergeCells count="6">
    <mergeCell ref="A25:D25"/>
    <mergeCell ref="A1:F1"/>
    <mergeCell ref="A2:F2"/>
    <mergeCell ref="A3:F3"/>
    <mergeCell ref="A4:F4"/>
    <mergeCell ref="A5:F5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24/3
do Uchwały Nr 124/11 Zarządu Powiatu 
w  Stargardzie Szczecińskim
z dnia 13 stycznia 2011 r.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7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416</v>
      </c>
      <c r="B4" s="877"/>
      <c r="C4" s="877"/>
      <c r="D4" s="877"/>
      <c r="E4" s="877"/>
      <c r="F4" s="877"/>
    </row>
    <row r="5" spans="1:6" ht="12.75">
      <c r="A5" s="877" t="s">
        <v>353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40.5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7.75" customHeight="1">
      <c r="A8" s="311">
        <v>851</v>
      </c>
      <c r="B8" s="311"/>
      <c r="C8" s="311"/>
      <c r="D8" s="312" t="s">
        <v>63</v>
      </c>
      <c r="E8" s="313">
        <f>SUM(E9)</f>
        <v>0</v>
      </c>
      <c r="F8" s="313">
        <f>SUM(F9)</f>
        <v>3419000</v>
      </c>
    </row>
    <row r="9" spans="1:6" s="65" customFormat="1" ht="42.75" customHeight="1">
      <c r="A9" s="556"/>
      <c r="B9" s="519">
        <v>85156</v>
      </c>
      <c r="C9" s="519"/>
      <c r="D9" s="504" t="s">
        <v>185</v>
      </c>
      <c r="E9" s="517">
        <f>SUM(E10:E10)</f>
        <v>0</v>
      </c>
      <c r="F9" s="517">
        <f>SUM(F10:F10)</f>
        <v>3419000</v>
      </c>
    </row>
    <row r="10" spans="1:6" ht="34.5" customHeight="1">
      <c r="A10" s="556"/>
      <c r="B10" s="22"/>
      <c r="C10" s="22" t="s">
        <v>65</v>
      </c>
      <c r="D10" s="19" t="s">
        <v>66</v>
      </c>
      <c r="E10" s="23">
        <v>0</v>
      </c>
      <c r="F10" s="23">
        <v>3419000</v>
      </c>
    </row>
    <row r="11" spans="1:6" ht="24.75" customHeight="1">
      <c r="A11" s="879" t="s">
        <v>324</v>
      </c>
      <c r="B11" s="879"/>
      <c r="C11" s="879"/>
      <c r="D11" s="879"/>
      <c r="E11" s="320">
        <f>SUM(E8)</f>
        <v>0</v>
      </c>
      <c r="F11" s="320">
        <f>SUM(F8)</f>
        <v>3419000</v>
      </c>
    </row>
    <row r="13" spans="1:6" s="324" customFormat="1" ht="18" customHeight="1">
      <c r="A13" s="321"/>
      <c r="B13" s="321"/>
      <c r="C13" s="321"/>
      <c r="D13" s="322" t="s">
        <v>516</v>
      </c>
      <c r="E13" s="428">
        <f>SUM(E15)</f>
        <v>0</v>
      </c>
      <c r="F13" s="428">
        <f>SUM(F15)</f>
        <v>0</v>
      </c>
    </row>
    <row r="14" spans="1:6" s="327" customFormat="1" ht="11.25">
      <c r="A14" s="341"/>
      <c r="B14" s="341"/>
      <c r="C14" s="341"/>
      <c r="D14" s="342" t="s">
        <v>225</v>
      </c>
      <c r="E14" s="429"/>
      <c r="F14" s="429"/>
    </row>
    <row r="15" spans="1:6" s="332" customFormat="1" ht="31.5" customHeight="1">
      <c r="A15" s="328"/>
      <c r="B15" s="328"/>
      <c r="C15" s="329"/>
      <c r="D15" s="339" t="s">
        <v>497</v>
      </c>
      <c r="E15" s="430">
        <f>E8</f>
        <v>0</v>
      </c>
      <c r="F15" s="430">
        <v>0</v>
      </c>
    </row>
    <row r="16" spans="1:6" s="332" customFormat="1" ht="18" customHeight="1">
      <c r="A16" s="328"/>
      <c r="B16" s="328"/>
      <c r="C16" s="329"/>
      <c r="D16" s="330" t="s">
        <v>515</v>
      </c>
      <c r="E16" s="431">
        <f>SUM(E18:E23)</f>
        <v>0</v>
      </c>
      <c r="F16" s="431">
        <f>SUM(F18:F23)</f>
        <v>3419000</v>
      </c>
    </row>
    <row r="17" spans="1:6" s="327" customFormat="1" ht="13.5" customHeight="1">
      <c r="A17" s="325"/>
      <c r="B17" s="325"/>
      <c r="C17" s="326"/>
      <c r="D17" s="292" t="s">
        <v>225</v>
      </c>
      <c r="E17" s="432"/>
      <c r="F17" s="432"/>
    </row>
    <row r="18" spans="1:8" s="332" customFormat="1" ht="18" customHeight="1">
      <c r="A18" s="328"/>
      <c r="B18" s="328"/>
      <c r="C18" s="329"/>
      <c r="D18" s="339" t="s">
        <v>336</v>
      </c>
      <c r="E18" s="430">
        <v>0</v>
      </c>
      <c r="F18" s="430">
        <v>0</v>
      </c>
      <c r="H18" s="335"/>
    </row>
    <row r="19" spans="1:6" s="332" customFormat="1" ht="18" customHeight="1">
      <c r="A19" s="336"/>
      <c r="B19" s="328"/>
      <c r="C19" s="329"/>
      <c r="D19" s="339" t="s">
        <v>337</v>
      </c>
      <c r="E19" s="430">
        <f>E10</f>
        <v>0</v>
      </c>
      <c r="F19" s="430">
        <f>F10</f>
        <v>3419000</v>
      </c>
    </row>
    <row r="20" spans="1:6" s="332" customFormat="1" ht="18" customHeight="1">
      <c r="A20" s="328"/>
      <c r="B20" s="328"/>
      <c r="C20" s="329"/>
      <c r="D20" s="339" t="s">
        <v>338</v>
      </c>
      <c r="E20" s="430">
        <v>0</v>
      </c>
      <c r="F20" s="430">
        <v>0</v>
      </c>
    </row>
    <row r="21" spans="1:6" s="332" customFormat="1" ht="18" customHeight="1">
      <c r="A21" s="328"/>
      <c r="B21" s="328"/>
      <c r="C21" s="329"/>
      <c r="D21" s="339" t="s">
        <v>339</v>
      </c>
      <c r="E21" s="430">
        <v>0</v>
      </c>
      <c r="F21" s="430">
        <v>0</v>
      </c>
    </row>
    <row r="22" spans="1:6" s="332" customFormat="1" ht="39.75" customHeight="1">
      <c r="A22" s="328"/>
      <c r="B22" s="328"/>
      <c r="C22" s="329"/>
      <c r="D22" s="339" t="s">
        <v>518</v>
      </c>
      <c r="E22" s="430">
        <v>0</v>
      </c>
      <c r="F22" s="430">
        <v>0</v>
      </c>
    </row>
    <row r="23" spans="1:6" s="332" customFormat="1" ht="19.5" customHeight="1">
      <c r="A23" s="328"/>
      <c r="B23" s="328"/>
      <c r="C23" s="329"/>
      <c r="D23" s="340" t="s">
        <v>445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7" t="s">
        <v>130</v>
      </c>
      <c r="E24" s="433">
        <f>E13+E16</f>
        <v>0</v>
      </c>
      <c r="F24" s="433">
        <f>F13+F16</f>
        <v>3419000</v>
      </c>
    </row>
  </sheetData>
  <sheetProtection/>
  <mergeCells count="6">
    <mergeCell ref="A1:F1"/>
    <mergeCell ref="A2:F2"/>
    <mergeCell ref="A3:F3"/>
    <mergeCell ref="A4:F4"/>
    <mergeCell ref="A11:D11"/>
    <mergeCell ref="A5:F5"/>
  </mergeCells>
  <printOptions horizontalCentered="1"/>
  <pageMargins left="0.7874015748031497" right="0.7874015748031497" top="0.984251968503937" bottom="0.7086614173228347" header="0.5118110236220472" footer="0.5118110236220472"/>
  <pageSetup horizontalDpi="300" verticalDpi="300" orientation="landscape" paperSize="9" scale="90" r:id="rId1"/>
  <headerFooter alignWithMargins="0">
    <oddHeader>&amp;RZałącznik Nr 24/4
do Uchwały Nr 124/11 Zarządu Powiatu 
w  Stargardzie Szczecińskim
z dnia 13 stycznia 2011 r.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8.00390625" style="2" customWidth="1"/>
    <col min="2" max="2" width="8.7109375" style="2" customWidth="1"/>
    <col min="3" max="3" width="8.57421875" style="2" customWidth="1"/>
    <col min="4" max="4" width="70.7109375" style="2" customWidth="1"/>
    <col min="5" max="6" width="25.7109375" style="3" customWidth="1"/>
    <col min="7" max="7" width="9.28125" style="2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354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40.5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7.75" customHeight="1">
      <c r="A8" s="311">
        <v>851</v>
      </c>
      <c r="B8" s="311"/>
      <c r="C8" s="311"/>
      <c r="D8" s="312" t="s">
        <v>63</v>
      </c>
      <c r="E8" s="313">
        <f>SUM(E9)</f>
        <v>0</v>
      </c>
      <c r="F8" s="313">
        <f>SUM(F9)</f>
        <v>16800</v>
      </c>
    </row>
    <row r="9" spans="1:6" s="65" customFormat="1" ht="42.75" customHeight="1">
      <c r="A9" s="556"/>
      <c r="B9" s="519">
        <v>85156</v>
      </c>
      <c r="C9" s="519"/>
      <c r="D9" s="504" t="s">
        <v>185</v>
      </c>
      <c r="E9" s="517">
        <f>SUM(E10:E10)</f>
        <v>0</v>
      </c>
      <c r="F9" s="517">
        <f>SUM(F10:F10)</f>
        <v>16800</v>
      </c>
    </row>
    <row r="10" spans="1:6" ht="34.5" customHeight="1">
      <c r="A10" s="556"/>
      <c r="B10" s="22"/>
      <c r="C10" s="22" t="s">
        <v>65</v>
      </c>
      <c r="D10" s="19" t="s">
        <v>66</v>
      </c>
      <c r="E10" s="23">
        <v>0</v>
      </c>
      <c r="F10" s="23">
        <v>16800</v>
      </c>
    </row>
    <row r="11" spans="1:6" ht="24.75" customHeight="1">
      <c r="A11" s="879" t="s">
        <v>324</v>
      </c>
      <c r="B11" s="879"/>
      <c r="C11" s="879"/>
      <c r="D11" s="879"/>
      <c r="E11" s="320">
        <f>SUM(E8)</f>
        <v>0</v>
      </c>
      <c r="F11" s="320">
        <f>SUM(F8)</f>
        <v>16800</v>
      </c>
    </row>
    <row r="13" spans="1:6" s="324" customFormat="1" ht="18" customHeight="1">
      <c r="A13" s="321"/>
      <c r="B13" s="321"/>
      <c r="C13" s="321"/>
      <c r="D13" s="322" t="s">
        <v>516</v>
      </c>
      <c r="E13" s="428">
        <f>SUM(E15)</f>
        <v>0</v>
      </c>
      <c r="F13" s="428">
        <f>SUM(F15)</f>
        <v>0</v>
      </c>
    </row>
    <row r="14" spans="1:6" s="327" customFormat="1" ht="11.25">
      <c r="A14" s="341"/>
      <c r="B14" s="341"/>
      <c r="C14" s="341"/>
      <c r="D14" s="342" t="s">
        <v>225</v>
      </c>
      <c r="E14" s="429"/>
      <c r="F14" s="429"/>
    </row>
    <row r="15" spans="1:6" s="332" customFormat="1" ht="31.5" customHeight="1">
      <c r="A15" s="328"/>
      <c r="B15" s="328"/>
      <c r="C15" s="329"/>
      <c r="D15" s="339" t="s">
        <v>640</v>
      </c>
      <c r="E15" s="430">
        <f>E8</f>
        <v>0</v>
      </c>
      <c r="F15" s="430">
        <v>0</v>
      </c>
    </row>
    <row r="16" spans="1:6" s="332" customFormat="1" ht="18" customHeight="1">
      <c r="A16" s="328"/>
      <c r="B16" s="328"/>
      <c r="C16" s="329"/>
      <c r="D16" s="330" t="s">
        <v>515</v>
      </c>
      <c r="E16" s="431">
        <f>SUM(E18:E23)</f>
        <v>0</v>
      </c>
      <c r="F16" s="431">
        <f>SUM(F18:F23)</f>
        <v>16800</v>
      </c>
    </row>
    <row r="17" spans="1:6" s="327" customFormat="1" ht="13.5" customHeight="1">
      <c r="A17" s="325"/>
      <c r="B17" s="325"/>
      <c r="C17" s="326"/>
      <c r="D17" s="292" t="s">
        <v>225</v>
      </c>
      <c r="E17" s="432"/>
      <c r="F17" s="432"/>
    </row>
    <row r="18" spans="1:8" s="332" customFormat="1" ht="18" customHeight="1">
      <c r="A18" s="328"/>
      <c r="B18" s="328"/>
      <c r="C18" s="329"/>
      <c r="D18" s="339" t="s">
        <v>336</v>
      </c>
      <c r="E18" s="430">
        <v>0</v>
      </c>
      <c r="F18" s="430">
        <v>0</v>
      </c>
      <c r="H18" s="335"/>
    </row>
    <row r="19" spans="1:6" s="332" customFormat="1" ht="18" customHeight="1">
      <c r="A19" s="336"/>
      <c r="B19" s="328"/>
      <c r="C19" s="329"/>
      <c r="D19" s="339" t="s">
        <v>337</v>
      </c>
      <c r="E19" s="430">
        <f>E10</f>
        <v>0</v>
      </c>
      <c r="F19" s="430">
        <f>F10</f>
        <v>16800</v>
      </c>
    </row>
    <row r="20" spans="1:6" s="332" customFormat="1" ht="18" customHeight="1">
      <c r="A20" s="328"/>
      <c r="B20" s="328"/>
      <c r="C20" s="329"/>
      <c r="D20" s="339" t="s">
        <v>338</v>
      </c>
      <c r="E20" s="430">
        <v>0</v>
      </c>
      <c r="F20" s="430">
        <v>0</v>
      </c>
    </row>
    <row r="21" spans="1:6" s="332" customFormat="1" ht="18" customHeight="1">
      <c r="A21" s="328"/>
      <c r="B21" s="328"/>
      <c r="C21" s="329"/>
      <c r="D21" s="339" t="s">
        <v>339</v>
      </c>
      <c r="E21" s="430">
        <v>0</v>
      </c>
      <c r="F21" s="430">
        <v>0</v>
      </c>
    </row>
    <row r="22" spans="1:6" s="332" customFormat="1" ht="39.75" customHeight="1">
      <c r="A22" s="328"/>
      <c r="B22" s="328"/>
      <c r="C22" s="329"/>
      <c r="D22" s="339" t="s">
        <v>518</v>
      </c>
      <c r="E22" s="430">
        <v>0</v>
      </c>
      <c r="F22" s="430">
        <v>0</v>
      </c>
    </row>
    <row r="23" spans="1:6" s="332" customFormat="1" ht="19.5" customHeight="1">
      <c r="A23" s="328"/>
      <c r="B23" s="328"/>
      <c r="C23" s="329"/>
      <c r="D23" s="340" t="s">
        <v>445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7" t="s">
        <v>130</v>
      </c>
      <c r="E24" s="433">
        <f>E13+E16</f>
        <v>0</v>
      </c>
      <c r="F24" s="433">
        <f>F13+F16</f>
        <v>16800</v>
      </c>
    </row>
  </sheetData>
  <sheetProtection/>
  <mergeCells count="6">
    <mergeCell ref="A11:D11"/>
    <mergeCell ref="A5:F5"/>
    <mergeCell ref="A1:F1"/>
    <mergeCell ref="A3:F3"/>
    <mergeCell ref="A4:F4"/>
    <mergeCell ref="A2:F2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24/5
do Uchwały Nr 124/11 Zarządu Powiatu 
w  Stargardzie Szczecińskim
z dnia 13 stycznia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438"/>
  <sheetViews>
    <sheetView tabSelected="1" zoomScalePageLayoutView="0" workbookViewId="0" topLeftCell="A1">
      <pane ySplit="7" topLeftCell="A237" activePane="bottomLeft" state="frozen"/>
      <selection pane="topLeft" activeCell="A1" sqref="A1"/>
      <selection pane="bottomLeft" activeCell="K275" sqref="K275"/>
    </sheetView>
  </sheetViews>
  <sheetFormatPr defaultColWidth="9.140625" defaultRowHeight="12.75"/>
  <cols>
    <col min="1" max="1" width="7.140625" style="364" customWidth="1"/>
    <col min="2" max="2" width="8.140625" style="364" customWidth="1"/>
    <col min="3" max="3" width="7.8515625" style="400" customWidth="1"/>
    <col min="4" max="4" width="36.57421875" style="364" customWidth="1"/>
    <col min="5" max="5" width="15.57421875" style="400" customWidth="1"/>
    <col min="6" max="14" width="11.28125" style="400" customWidth="1"/>
    <col min="15" max="16384" width="9.140625" style="364" customWidth="1"/>
  </cols>
  <sheetData>
    <row r="1" spans="1:14" s="627" customFormat="1" ht="15.75">
      <c r="A1" s="833" t="s">
        <v>160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14" s="627" customFormat="1" ht="15.75">
      <c r="A2" s="833" t="s">
        <v>670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</row>
    <row r="3" spans="1:14" s="627" customFormat="1" ht="15.75">
      <c r="A3" s="833" t="s">
        <v>161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</row>
    <row r="4" spans="1:14" s="628" customFormat="1" ht="14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6.5" customHeight="1">
      <c r="A5" s="834" t="s">
        <v>220</v>
      </c>
      <c r="B5" s="834" t="s">
        <v>221</v>
      </c>
      <c r="C5" s="834" t="s">
        <v>222</v>
      </c>
      <c r="D5" s="834" t="s">
        <v>209</v>
      </c>
      <c r="E5" s="835" t="s">
        <v>190</v>
      </c>
      <c r="F5" s="834" t="s">
        <v>225</v>
      </c>
      <c r="G5" s="834"/>
      <c r="H5" s="834"/>
      <c r="I5" s="834"/>
      <c r="J5" s="835" t="s">
        <v>224</v>
      </c>
      <c r="K5" s="825" t="s">
        <v>225</v>
      </c>
      <c r="L5" s="825"/>
      <c r="M5" s="825"/>
      <c r="N5" s="825"/>
    </row>
    <row r="6" spans="1:14" ht="97.5">
      <c r="A6" s="834"/>
      <c r="B6" s="834"/>
      <c r="C6" s="834"/>
      <c r="D6" s="834"/>
      <c r="E6" s="835"/>
      <c r="F6" s="643" t="s">
        <v>453</v>
      </c>
      <c r="G6" s="643" t="s">
        <v>227</v>
      </c>
      <c r="H6" s="611" t="s">
        <v>165</v>
      </c>
      <c r="I6" s="611" t="s">
        <v>546</v>
      </c>
      <c r="J6" s="835"/>
      <c r="K6" s="643" t="s">
        <v>226</v>
      </c>
      <c r="L6" s="643" t="s">
        <v>227</v>
      </c>
      <c r="M6" s="611" t="s">
        <v>165</v>
      </c>
      <c r="N6" s="611" t="s">
        <v>546</v>
      </c>
    </row>
    <row r="7" spans="1:14" s="394" customFormat="1" ht="12.75">
      <c r="A7" s="643">
        <v>1</v>
      </c>
      <c r="B7" s="643">
        <v>2</v>
      </c>
      <c r="C7" s="643">
        <v>3</v>
      </c>
      <c r="D7" s="643">
        <v>4</v>
      </c>
      <c r="E7" s="643">
        <v>5</v>
      </c>
      <c r="F7" s="643">
        <v>6</v>
      </c>
      <c r="G7" s="643">
        <v>7</v>
      </c>
      <c r="H7" s="643">
        <v>8</v>
      </c>
      <c r="I7" s="643">
        <v>9</v>
      </c>
      <c r="J7" s="643">
        <v>10</v>
      </c>
      <c r="K7" s="643">
        <v>11</v>
      </c>
      <c r="L7" s="643">
        <v>12</v>
      </c>
      <c r="M7" s="643">
        <v>13</v>
      </c>
      <c r="N7" s="643">
        <v>14</v>
      </c>
    </row>
    <row r="8" spans="1:14" ht="30" customHeight="1">
      <c r="A8" s="365" t="s">
        <v>228</v>
      </c>
      <c r="B8" s="365"/>
      <c r="C8" s="365"/>
      <c r="D8" s="366" t="s">
        <v>229</v>
      </c>
      <c r="E8" s="367">
        <f aca="true" t="shared" si="0" ref="E8:N8">SUM(E9)</f>
        <v>75000</v>
      </c>
      <c r="F8" s="367">
        <f t="shared" si="0"/>
        <v>0</v>
      </c>
      <c r="G8" s="367">
        <f t="shared" si="0"/>
        <v>75000</v>
      </c>
      <c r="H8" s="367">
        <f t="shared" si="0"/>
        <v>0</v>
      </c>
      <c r="I8" s="367">
        <f t="shared" si="0"/>
        <v>0</v>
      </c>
      <c r="J8" s="367">
        <f t="shared" si="0"/>
        <v>75000</v>
      </c>
      <c r="K8" s="367">
        <f t="shared" si="0"/>
        <v>0</v>
      </c>
      <c r="L8" s="367">
        <f t="shared" si="0"/>
        <v>75000</v>
      </c>
      <c r="M8" s="367">
        <f t="shared" si="0"/>
        <v>0</v>
      </c>
      <c r="N8" s="367">
        <f t="shared" si="0"/>
        <v>0</v>
      </c>
    </row>
    <row r="9" spans="1:14" ht="32.25" customHeight="1">
      <c r="A9" s="597"/>
      <c r="B9" s="598" t="s">
        <v>230</v>
      </c>
      <c r="C9" s="598"/>
      <c r="D9" s="599" t="s">
        <v>231</v>
      </c>
      <c r="E9" s="600">
        <f aca="true" t="shared" si="1" ref="E9:N9">SUM(E10+E11)</f>
        <v>75000</v>
      </c>
      <c r="F9" s="600">
        <f t="shared" si="1"/>
        <v>0</v>
      </c>
      <c r="G9" s="600">
        <f t="shared" si="1"/>
        <v>75000</v>
      </c>
      <c r="H9" s="600">
        <f t="shared" si="1"/>
        <v>0</v>
      </c>
      <c r="I9" s="600">
        <f t="shared" si="1"/>
        <v>0</v>
      </c>
      <c r="J9" s="600">
        <f t="shared" si="1"/>
        <v>75000</v>
      </c>
      <c r="K9" s="600">
        <f t="shared" si="1"/>
        <v>0</v>
      </c>
      <c r="L9" s="600">
        <f t="shared" si="1"/>
        <v>75000</v>
      </c>
      <c r="M9" s="600">
        <f t="shared" si="1"/>
        <v>0</v>
      </c>
      <c r="N9" s="600">
        <f t="shared" si="1"/>
        <v>0</v>
      </c>
    </row>
    <row r="10" spans="1:14" ht="65.25" customHeight="1">
      <c r="A10" s="181"/>
      <c r="B10" s="180"/>
      <c r="C10" s="368" t="s">
        <v>232</v>
      </c>
      <c r="D10" s="134" t="s">
        <v>233</v>
      </c>
      <c r="E10" s="369">
        <f>SUM(F10+G10+H10+I10)</f>
        <v>75000</v>
      </c>
      <c r="F10" s="369">
        <v>0</v>
      </c>
      <c r="G10" s="369">
        <v>75000</v>
      </c>
      <c r="H10" s="369">
        <v>0</v>
      </c>
      <c r="I10" s="369">
        <v>0</v>
      </c>
      <c r="J10" s="369">
        <f>K10+L10+M10+N10</f>
        <v>0</v>
      </c>
      <c r="K10" s="369">
        <v>0</v>
      </c>
      <c r="L10" s="369">
        <v>0</v>
      </c>
      <c r="M10" s="369">
        <v>0</v>
      </c>
      <c r="N10" s="369">
        <v>0</v>
      </c>
    </row>
    <row r="11" spans="1:14" ht="21.75" customHeight="1">
      <c r="A11" s="181"/>
      <c r="B11" s="180"/>
      <c r="C11" s="133" t="s">
        <v>234</v>
      </c>
      <c r="D11" s="134" t="s">
        <v>206</v>
      </c>
      <c r="E11" s="369">
        <v>0</v>
      </c>
      <c r="F11" s="369">
        <v>0</v>
      </c>
      <c r="G11" s="369">
        <v>0</v>
      </c>
      <c r="H11" s="369">
        <v>0</v>
      </c>
      <c r="I11" s="369">
        <v>0</v>
      </c>
      <c r="J11" s="369">
        <f>K11+L11+M11+N11</f>
        <v>75000</v>
      </c>
      <c r="K11" s="369">
        <v>0</v>
      </c>
      <c r="L11" s="369">
        <v>75000</v>
      </c>
      <c r="M11" s="369">
        <v>0</v>
      </c>
      <c r="N11" s="369">
        <v>0</v>
      </c>
    </row>
    <row r="12" spans="1:14" ht="27.75" customHeight="1">
      <c r="A12" s="365" t="s">
        <v>235</v>
      </c>
      <c r="B12" s="365"/>
      <c r="C12" s="365"/>
      <c r="D12" s="366" t="s">
        <v>236</v>
      </c>
      <c r="E12" s="367">
        <f aca="true" t="shared" si="2" ref="E12:N12">SUM(E13+E17)</f>
        <v>75000</v>
      </c>
      <c r="F12" s="367">
        <f t="shared" si="2"/>
        <v>75000</v>
      </c>
      <c r="G12" s="367">
        <f t="shared" si="2"/>
        <v>0</v>
      </c>
      <c r="H12" s="367">
        <f t="shared" si="2"/>
        <v>0</v>
      </c>
      <c r="I12" s="367">
        <f t="shared" si="2"/>
        <v>0</v>
      </c>
      <c r="J12" s="367">
        <f t="shared" si="2"/>
        <v>185000</v>
      </c>
      <c r="K12" s="367">
        <f t="shared" si="2"/>
        <v>185000</v>
      </c>
      <c r="L12" s="367">
        <f t="shared" si="2"/>
        <v>0</v>
      </c>
      <c r="M12" s="367">
        <f t="shared" si="2"/>
        <v>0</v>
      </c>
      <c r="N12" s="367">
        <f t="shared" si="2"/>
        <v>0</v>
      </c>
    </row>
    <row r="13" spans="1:14" ht="25.5" customHeight="1">
      <c r="A13" s="597"/>
      <c r="B13" s="598" t="s">
        <v>237</v>
      </c>
      <c r="C13" s="598"/>
      <c r="D13" s="599" t="s">
        <v>238</v>
      </c>
      <c r="E13" s="600">
        <f>E14+E15</f>
        <v>75000</v>
      </c>
      <c r="F13" s="600">
        <f>F14+F15</f>
        <v>75000</v>
      </c>
      <c r="G13" s="600">
        <f>G14+G15</f>
        <v>0</v>
      </c>
      <c r="H13" s="600">
        <f>H14+H15</f>
        <v>0</v>
      </c>
      <c r="I13" s="600">
        <f>I14+I15</f>
        <v>0</v>
      </c>
      <c r="J13" s="600">
        <f>SUM(J14:J16)</f>
        <v>150000</v>
      </c>
      <c r="K13" s="600">
        <f>SUM(K14:K16)</f>
        <v>150000</v>
      </c>
      <c r="L13" s="600">
        <f>SUM(L14:L16)</f>
        <v>0</v>
      </c>
      <c r="M13" s="600">
        <f>SUM(M14:M16)</f>
        <v>0</v>
      </c>
      <c r="N13" s="600">
        <f>SUM(N14:N16)</f>
        <v>0</v>
      </c>
    </row>
    <row r="14" spans="1:14" ht="68.25" customHeight="1">
      <c r="A14" s="181"/>
      <c r="B14" s="180"/>
      <c r="C14" s="133" t="s">
        <v>239</v>
      </c>
      <c r="D14" s="134" t="s">
        <v>181</v>
      </c>
      <c r="E14" s="369">
        <f>SUM(F14+G14+H14+I14)</f>
        <v>75000</v>
      </c>
      <c r="F14" s="369">
        <v>75000</v>
      </c>
      <c r="G14" s="369">
        <v>0</v>
      </c>
      <c r="H14" s="369">
        <v>0</v>
      </c>
      <c r="I14" s="369">
        <v>0</v>
      </c>
      <c r="J14" s="369">
        <f>K14+L14+M14+N14</f>
        <v>0</v>
      </c>
      <c r="K14" s="369">
        <v>0</v>
      </c>
      <c r="L14" s="369">
        <v>0</v>
      </c>
      <c r="M14" s="369">
        <v>0</v>
      </c>
      <c r="N14" s="369">
        <v>0</v>
      </c>
    </row>
    <row r="15" spans="1:14" ht="24" customHeight="1">
      <c r="A15" s="181"/>
      <c r="B15" s="180"/>
      <c r="C15" s="133" t="s">
        <v>240</v>
      </c>
      <c r="D15" s="134" t="s">
        <v>241</v>
      </c>
      <c r="E15" s="369">
        <v>0</v>
      </c>
      <c r="F15" s="369">
        <v>0</v>
      </c>
      <c r="G15" s="369">
        <v>0</v>
      </c>
      <c r="H15" s="369">
        <v>0</v>
      </c>
      <c r="I15" s="369">
        <v>0</v>
      </c>
      <c r="J15" s="369">
        <f>K15+L15+M15+N15</f>
        <v>75000</v>
      </c>
      <c r="K15" s="369">
        <v>75000</v>
      </c>
      <c r="L15" s="369">
        <v>0</v>
      </c>
      <c r="M15" s="369">
        <v>0</v>
      </c>
      <c r="N15" s="369">
        <v>0</v>
      </c>
    </row>
    <row r="16" spans="1:14" ht="21.75" customHeight="1">
      <c r="A16" s="181"/>
      <c r="B16" s="133"/>
      <c r="C16" s="133" t="s">
        <v>234</v>
      </c>
      <c r="D16" s="134" t="s">
        <v>206</v>
      </c>
      <c r="E16" s="369">
        <v>0</v>
      </c>
      <c r="F16" s="369">
        <v>0</v>
      </c>
      <c r="G16" s="369">
        <v>0</v>
      </c>
      <c r="H16" s="369">
        <v>0</v>
      </c>
      <c r="I16" s="369">
        <v>0</v>
      </c>
      <c r="J16" s="369">
        <f>K16+L16+M16+N16</f>
        <v>75000</v>
      </c>
      <c r="K16" s="369">
        <v>75000</v>
      </c>
      <c r="L16" s="369">
        <v>0</v>
      </c>
      <c r="M16" s="369">
        <v>0</v>
      </c>
      <c r="N16" s="369">
        <v>0</v>
      </c>
    </row>
    <row r="17" spans="1:14" ht="22.5" customHeight="1">
      <c r="A17" s="597"/>
      <c r="B17" s="598" t="s">
        <v>242</v>
      </c>
      <c r="C17" s="598"/>
      <c r="D17" s="599" t="s">
        <v>243</v>
      </c>
      <c r="E17" s="600">
        <f aca="true" t="shared" si="3" ref="E17:N17">E18</f>
        <v>0</v>
      </c>
      <c r="F17" s="600">
        <f t="shared" si="3"/>
        <v>0</v>
      </c>
      <c r="G17" s="600">
        <f t="shared" si="3"/>
        <v>0</v>
      </c>
      <c r="H17" s="600">
        <f t="shared" si="3"/>
        <v>0</v>
      </c>
      <c r="I17" s="600">
        <f t="shared" si="3"/>
        <v>0</v>
      </c>
      <c r="J17" s="600">
        <f t="shared" si="3"/>
        <v>35000</v>
      </c>
      <c r="K17" s="600">
        <f t="shared" si="3"/>
        <v>35000</v>
      </c>
      <c r="L17" s="600">
        <f t="shared" si="3"/>
        <v>0</v>
      </c>
      <c r="M17" s="600">
        <f t="shared" si="3"/>
        <v>0</v>
      </c>
      <c r="N17" s="600">
        <f t="shared" si="3"/>
        <v>0</v>
      </c>
    </row>
    <row r="18" spans="1:14" ht="21.75" customHeight="1">
      <c r="A18" s="181"/>
      <c r="B18" s="133"/>
      <c r="C18" s="133" t="s">
        <v>234</v>
      </c>
      <c r="D18" s="134" t="s">
        <v>206</v>
      </c>
      <c r="E18" s="369">
        <v>0</v>
      </c>
      <c r="F18" s="369">
        <v>0</v>
      </c>
      <c r="G18" s="369">
        <v>0</v>
      </c>
      <c r="H18" s="369">
        <v>0</v>
      </c>
      <c r="I18" s="369">
        <v>0</v>
      </c>
      <c r="J18" s="369">
        <f>K18+L18+M18+N18</f>
        <v>35000</v>
      </c>
      <c r="K18" s="369">
        <v>35000</v>
      </c>
      <c r="L18" s="369">
        <v>0</v>
      </c>
      <c r="M18" s="369">
        <v>0</v>
      </c>
      <c r="N18" s="369">
        <v>0</v>
      </c>
    </row>
    <row r="19" spans="1:14" ht="24.75" customHeight="1">
      <c r="A19" s="365" t="s">
        <v>244</v>
      </c>
      <c r="B19" s="365"/>
      <c r="C19" s="365"/>
      <c r="D19" s="366" t="s">
        <v>245</v>
      </c>
      <c r="E19" s="367">
        <f aca="true" t="shared" si="4" ref="E19:N19">E20+E29</f>
        <v>3133770</v>
      </c>
      <c r="F19" s="367">
        <f t="shared" si="4"/>
        <v>2833770</v>
      </c>
      <c r="G19" s="367">
        <f t="shared" si="4"/>
        <v>0</v>
      </c>
      <c r="H19" s="367">
        <f t="shared" si="4"/>
        <v>300000</v>
      </c>
      <c r="I19" s="367">
        <f t="shared" si="4"/>
        <v>0</v>
      </c>
      <c r="J19" s="367">
        <f t="shared" si="4"/>
        <v>99360</v>
      </c>
      <c r="K19" s="367">
        <f t="shared" si="4"/>
        <v>99360</v>
      </c>
      <c r="L19" s="367">
        <f t="shared" si="4"/>
        <v>0</v>
      </c>
      <c r="M19" s="367">
        <f t="shared" si="4"/>
        <v>0</v>
      </c>
      <c r="N19" s="367">
        <f t="shared" si="4"/>
        <v>0</v>
      </c>
    </row>
    <row r="20" spans="1:14" ht="22.5" customHeight="1">
      <c r="A20" s="597"/>
      <c r="B20" s="598" t="s">
        <v>246</v>
      </c>
      <c r="C20" s="601"/>
      <c r="D20" s="599" t="s">
        <v>126</v>
      </c>
      <c r="E20" s="600">
        <f aca="true" t="shared" si="5" ref="E20:N20">E21+E26+E27+E28</f>
        <v>2833770</v>
      </c>
      <c r="F20" s="600">
        <f t="shared" si="5"/>
        <v>2833770</v>
      </c>
      <c r="G20" s="600">
        <f t="shared" si="5"/>
        <v>0</v>
      </c>
      <c r="H20" s="600">
        <f t="shared" si="5"/>
        <v>0</v>
      </c>
      <c r="I20" s="600">
        <f t="shared" si="5"/>
        <v>0</v>
      </c>
      <c r="J20" s="600">
        <f t="shared" si="5"/>
        <v>99360</v>
      </c>
      <c r="K20" s="600">
        <f t="shared" si="5"/>
        <v>99360</v>
      </c>
      <c r="L20" s="600">
        <f t="shared" si="5"/>
        <v>0</v>
      </c>
      <c r="M20" s="600">
        <f t="shared" si="5"/>
        <v>0</v>
      </c>
      <c r="N20" s="600">
        <f t="shared" si="5"/>
        <v>0</v>
      </c>
    </row>
    <row r="21" spans="1:14" ht="57.75" customHeight="1">
      <c r="A21" s="181"/>
      <c r="B21" s="181"/>
      <c r="C21" s="133" t="s">
        <v>58</v>
      </c>
      <c r="D21" s="134" t="s">
        <v>476</v>
      </c>
      <c r="E21" s="369">
        <v>0</v>
      </c>
      <c r="F21" s="369">
        <v>0</v>
      </c>
      <c r="G21" s="369">
        <v>0</v>
      </c>
      <c r="H21" s="369">
        <v>0</v>
      </c>
      <c r="I21" s="369">
        <v>0</v>
      </c>
      <c r="J21" s="369">
        <f aca="true" t="shared" si="6" ref="J21:J28">K21+L21+M21+N21</f>
        <v>99360</v>
      </c>
      <c r="K21" s="369">
        <f>K22+K23+K24+K25</f>
        <v>99360</v>
      </c>
      <c r="L21" s="369">
        <v>0</v>
      </c>
      <c r="M21" s="369">
        <v>0</v>
      </c>
      <c r="N21" s="369">
        <v>0</v>
      </c>
    </row>
    <row r="22" spans="1:14" ht="21.75" customHeight="1">
      <c r="A22" s="181"/>
      <c r="B22" s="181"/>
      <c r="C22" s="826" t="s">
        <v>225</v>
      </c>
      <c r="D22" s="134" t="s">
        <v>358</v>
      </c>
      <c r="E22" s="369">
        <v>0</v>
      </c>
      <c r="F22" s="369">
        <v>0</v>
      </c>
      <c r="G22" s="369">
        <v>0</v>
      </c>
      <c r="H22" s="369">
        <v>0</v>
      </c>
      <c r="I22" s="369">
        <v>0</v>
      </c>
      <c r="J22" s="369">
        <f t="shared" si="6"/>
        <v>10868</v>
      </c>
      <c r="K22" s="369">
        <v>10868</v>
      </c>
      <c r="L22" s="369">
        <v>0</v>
      </c>
      <c r="M22" s="369">
        <v>0</v>
      </c>
      <c r="N22" s="369">
        <v>0</v>
      </c>
    </row>
    <row r="23" spans="1:14" ht="21.75" customHeight="1">
      <c r="A23" s="181"/>
      <c r="B23" s="181"/>
      <c r="C23" s="827"/>
      <c r="D23" s="134" t="s">
        <v>359</v>
      </c>
      <c r="E23" s="369">
        <v>0</v>
      </c>
      <c r="F23" s="369">
        <v>0</v>
      </c>
      <c r="G23" s="369">
        <v>0</v>
      </c>
      <c r="H23" s="369">
        <v>0</v>
      </c>
      <c r="I23" s="369">
        <v>0</v>
      </c>
      <c r="J23" s="369">
        <f t="shared" si="6"/>
        <v>63135</v>
      </c>
      <c r="K23" s="369">
        <v>63135</v>
      </c>
      <c r="L23" s="369">
        <v>0</v>
      </c>
      <c r="M23" s="369">
        <v>0</v>
      </c>
      <c r="N23" s="369">
        <v>0</v>
      </c>
    </row>
    <row r="24" spans="1:14" ht="21.75" customHeight="1">
      <c r="A24" s="181"/>
      <c r="B24" s="181"/>
      <c r="C24" s="827"/>
      <c r="D24" s="134" t="s">
        <v>360</v>
      </c>
      <c r="E24" s="369">
        <v>0</v>
      </c>
      <c r="F24" s="369">
        <v>0</v>
      </c>
      <c r="G24" s="369">
        <v>0</v>
      </c>
      <c r="H24" s="369">
        <v>0</v>
      </c>
      <c r="I24" s="369">
        <v>0</v>
      </c>
      <c r="J24" s="369">
        <f t="shared" si="6"/>
        <v>16560</v>
      </c>
      <c r="K24" s="369">
        <v>16560</v>
      </c>
      <c r="L24" s="369">
        <v>0</v>
      </c>
      <c r="M24" s="369">
        <v>0</v>
      </c>
      <c r="N24" s="369">
        <v>0</v>
      </c>
    </row>
    <row r="25" spans="1:14" ht="21.75" customHeight="1">
      <c r="A25" s="181"/>
      <c r="B25" s="181"/>
      <c r="C25" s="828"/>
      <c r="D25" s="134" t="s">
        <v>361</v>
      </c>
      <c r="E25" s="369">
        <v>0</v>
      </c>
      <c r="F25" s="369">
        <v>0</v>
      </c>
      <c r="G25" s="369">
        <v>0</v>
      </c>
      <c r="H25" s="369">
        <v>0</v>
      </c>
      <c r="I25" s="369">
        <v>0</v>
      </c>
      <c r="J25" s="369">
        <f t="shared" si="6"/>
        <v>8797</v>
      </c>
      <c r="K25" s="369">
        <v>8797</v>
      </c>
      <c r="L25" s="369">
        <v>0</v>
      </c>
      <c r="M25" s="369">
        <v>0</v>
      </c>
      <c r="N25" s="369">
        <v>0</v>
      </c>
    </row>
    <row r="26" spans="1:14" ht="90" customHeight="1">
      <c r="A26" s="181"/>
      <c r="B26" s="181"/>
      <c r="C26" s="236" t="s">
        <v>492</v>
      </c>
      <c r="D26" s="231" t="s">
        <v>493</v>
      </c>
      <c r="E26" s="369">
        <f>SUM(F26+G26+H26+I26)</f>
        <v>1300000</v>
      </c>
      <c r="F26" s="369">
        <v>1300000</v>
      </c>
      <c r="G26" s="369">
        <v>0</v>
      </c>
      <c r="H26" s="369">
        <v>0</v>
      </c>
      <c r="I26" s="369">
        <v>0</v>
      </c>
      <c r="J26" s="369">
        <f t="shared" si="6"/>
        <v>0</v>
      </c>
      <c r="K26" s="369">
        <v>0</v>
      </c>
      <c r="L26" s="369">
        <v>0</v>
      </c>
      <c r="M26" s="369">
        <v>0</v>
      </c>
      <c r="N26" s="369">
        <v>0</v>
      </c>
    </row>
    <row r="27" spans="1:14" ht="71.25" customHeight="1">
      <c r="A27" s="181"/>
      <c r="B27" s="181"/>
      <c r="C27" s="368" t="s">
        <v>377</v>
      </c>
      <c r="D27" s="134" t="s">
        <v>697</v>
      </c>
      <c r="E27" s="369">
        <f>SUM(F27+G27+H27+I27)</f>
        <v>70000</v>
      </c>
      <c r="F27" s="369">
        <v>70000</v>
      </c>
      <c r="G27" s="369">
        <v>0</v>
      </c>
      <c r="H27" s="369">
        <v>0</v>
      </c>
      <c r="I27" s="369">
        <v>0</v>
      </c>
      <c r="J27" s="369">
        <f t="shared" si="6"/>
        <v>0</v>
      </c>
      <c r="K27" s="369">
        <v>0</v>
      </c>
      <c r="L27" s="369">
        <v>0</v>
      </c>
      <c r="M27" s="369">
        <v>0</v>
      </c>
      <c r="N27" s="369">
        <v>0</v>
      </c>
    </row>
    <row r="28" spans="1:14" ht="50.25" customHeight="1">
      <c r="A28" s="181"/>
      <c r="B28" s="181"/>
      <c r="C28" s="368" t="s">
        <v>157</v>
      </c>
      <c r="D28" s="134" t="s">
        <v>105</v>
      </c>
      <c r="E28" s="369">
        <f>SUM(F28+G28+H28+I28)</f>
        <v>1463770</v>
      </c>
      <c r="F28" s="369">
        <v>1463770</v>
      </c>
      <c r="G28" s="369">
        <v>0</v>
      </c>
      <c r="H28" s="369">
        <v>0</v>
      </c>
      <c r="I28" s="369">
        <v>0</v>
      </c>
      <c r="J28" s="369">
        <f t="shared" si="6"/>
        <v>0</v>
      </c>
      <c r="K28" s="369">
        <v>0</v>
      </c>
      <c r="L28" s="369">
        <v>0</v>
      </c>
      <c r="M28" s="369">
        <v>0</v>
      </c>
      <c r="N28" s="369">
        <v>0</v>
      </c>
    </row>
    <row r="29" spans="1:14" ht="24.75" customHeight="1">
      <c r="A29" s="597"/>
      <c r="B29" s="602">
        <v>60016</v>
      </c>
      <c r="C29" s="603"/>
      <c r="D29" s="604" t="s">
        <v>270</v>
      </c>
      <c r="E29" s="600">
        <f aca="true" t="shared" si="7" ref="E29:N29">SUM(E30:E30)</f>
        <v>300000</v>
      </c>
      <c r="F29" s="600">
        <f t="shared" si="7"/>
        <v>0</v>
      </c>
      <c r="G29" s="600">
        <f t="shared" si="7"/>
        <v>0</v>
      </c>
      <c r="H29" s="600">
        <f t="shared" si="7"/>
        <v>300000</v>
      </c>
      <c r="I29" s="600">
        <f t="shared" si="7"/>
        <v>0</v>
      </c>
      <c r="J29" s="600">
        <f t="shared" si="7"/>
        <v>0</v>
      </c>
      <c r="K29" s="600">
        <f t="shared" si="7"/>
        <v>0</v>
      </c>
      <c r="L29" s="600">
        <f t="shared" si="7"/>
        <v>0</v>
      </c>
      <c r="M29" s="600">
        <f t="shared" si="7"/>
        <v>0</v>
      </c>
      <c r="N29" s="600">
        <f t="shared" si="7"/>
        <v>0</v>
      </c>
    </row>
    <row r="30" spans="1:14" ht="58.5" customHeight="1">
      <c r="A30" s="181"/>
      <c r="B30" s="138"/>
      <c r="C30" s="136">
        <v>2310</v>
      </c>
      <c r="D30" s="25" t="s">
        <v>59</v>
      </c>
      <c r="E30" s="369">
        <f>SUM(F30+G30+H30+I30)</f>
        <v>300000</v>
      </c>
      <c r="F30" s="369">
        <v>0</v>
      </c>
      <c r="G30" s="369">
        <v>0</v>
      </c>
      <c r="H30" s="369">
        <v>300000</v>
      </c>
      <c r="I30" s="369">
        <v>0</v>
      </c>
      <c r="J30" s="369">
        <f>K30+L30+M30+N30</f>
        <v>0</v>
      </c>
      <c r="K30" s="369">
        <v>0</v>
      </c>
      <c r="L30" s="369">
        <v>0</v>
      </c>
      <c r="M30" s="369">
        <v>0</v>
      </c>
      <c r="N30" s="369">
        <v>0</v>
      </c>
    </row>
    <row r="31" spans="1:14" ht="24" customHeight="1">
      <c r="A31" s="365" t="s">
        <v>381</v>
      </c>
      <c r="B31" s="365"/>
      <c r="C31" s="365"/>
      <c r="D31" s="366" t="s">
        <v>374</v>
      </c>
      <c r="E31" s="367">
        <f aca="true" t="shared" si="8" ref="E31:N31">E32</f>
        <v>0</v>
      </c>
      <c r="F31" s="367">
        <f t="shared" si="8"/>
        <v>0</v>
      </c>
      <c r="G31" s="367">
        <f t="shared" si="8"/>
        <v>0</v>
      </c>
      <c r="H31" s="367">
        <f t="shared" si="8"/>
        <v>0</v>
      </c>
      <c r="I31" s="367">
        <f t="shared" si="8"/>
        <v>0</v>
      </c>
      <c r="J31" s="367">
        <f t="shared" si="8"/>
        <v>15000</v>
      </c>
      <c r="K31" s="367">
        <f t="shared" si="8"/>
        <v>15000</v>
      </c>
      <c r="L31" s="367">
        <f t="shared" si="8"/>
        <v>0</v>
      </c>
      <c r="M31" s="367">
        <f t="shared" si="8"/>
        <v>0</v>
      </c>
      <c r="N31" s="367">
        <f t="shared" si="8"/>
        <v>0</v>
      </c>
    </row>
    <row r="32" spans="1:14" ht="24" customHeight="1">
      <c r="A32" s="597"/>
      <c r="B32" s="598" t="s">
        <v>406</v>
      </c>
      <c r="C32" s="601"/>
      <c r="D32" s="599" t="s">
        <v>318</v>
      </c>
      <c r="E32" s="600">
        <f aca="true" t="shared" si="9" ref="E32:N32">SUM(E33:E34)</f>
        <v>0</v>
      </c>
      <c r="F32" s="600">
        <f t="shared" si="9"/>
        <v>0</v>
      </c>
      <c r="G32" s="600">
        <f t="shared" si="9"/>
        <v>0</v>
      </c>
      <c r="H32" s="600">
        <f t="shared" si="9"/>
        <v>0</v>
      </c>
      <c r="I32" s="600">
        <f t="shared" si="9"/>
        <v>0</v>
      </c>
      <c r="J32" s="600">
        <f t="shared" si="9"/>
        <v>15000</v>
      </c>
      <c r="K32" s="600">
        <f t="shared" si="9"/>
        <v>15000</v>
      </c>
      <c r="L32" s="600">
        <f t="shared" si="9"/>
        <v>0</v>
      </c>
      <c r="M32" s="600">
        <f t="shared" si="9"/>
        <v>0</v>
      </c>
      <c r="N32" s="600">
        <f t="shared" si="9"/>
        <v>0</v>
      </c>
    </row>
    <row r="33" spans="1:14" ht="22.5" customHeight="1">
      <c r="A33" s="181"/>
      <c r="B33" s="138"/>
      <c r="C33" s="136">
        <v>4210</v>
      </c>
      <c r="D33" s="25" t="s">
        <v>218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9">
        <f>K33+L33+M33+N33</f>
        <v>5000</v>
      </c>
      <c r="K33" s="369">
        <v>5000</v>
      </c>
      <c r="L33" s="369">
        <v>0</v>
      </c>
      <c r="M33" s="369">
        <v>0</v>
      </c>
      <c r="N33" s="369">
        <v>0</v>
      </c>
    </row>
    <row r="34" spans="1:14" ht="21.75" customHeight="1">
      <c r="A34" s="181"/>
      <c r="B34" s="138"/>
      <c r="C34" s="133" t="s">
        <v>234</v>
      </c>
      <c r="D34" s="134" t="s">
        <v>206</v>
      </c>
      <c r="E34" s="369">
        <v>0</v>
      </c>
      <c r="F34" s="369">
        <v>0</v>
      </c>
      <c r="G34" s="369">
        <v>0</v>
      </c>
      <c r="H34" s="369">
        <v>0</v>
      </c>
      <c r="I34" s="369">
        <v>0</v>
      </c>
      <c r="J34" s="369">
        <f>K34+L34+M34+N34</f>
        <v>10000</v>
      </c>
      <c r="K34" s="369">
        <v>10000</v>
      </c>
      <c r="L34" s="369">
        <v>0</v>
      </c>
      <c r="M34" s="369">
        <v>0</v>
      </c>
      <c r="N34" s="369">
        <v>0</v>
      </c>
    </row>
    <row r="35" spans="1:14" ht="24.75" customHeight="1">
      <c r="A35" s="370" t="s">
        <v>271</v>
      </c>
      <c r="B35" s="370"/>
      <c r="C35" s="370"/>
      <c r="D35" s="366" t="s">
        <v>272</v>
      </c>
      <c r="E35" s="367">
        <f aca="true" t="shared" si="10" ref="E35:N35">SUM(E36)</f>
        <v>4035510</v>
      </c>
      <c r="F35" s="367">
        <f t="shared" si="10"/>
        <v>3968510</v>
      </c>
      <c r="G35" s="367">
        <f t="shared" si="10"/>
        <v>67000</v>
      </c>
      <c r="H35" s="367">
        <f t="shared" si="10"/>
        <v>0</v>
      </c>
      <c r="I35" s="367">
        <f t="shared" si="10"/>
        <v>0</v>
      </c>
      <c r="J35" s="367">
        <f t="shared" si="10"/>
        <v>348400</v>
      </c>
      <c r="K35" s="367">
        <f t="shared" si="10"/>
        <v>281400</v>
      </c>
      <c r="L35" s="367">
        <f t="shared" si="10"/>
        <v>67000</v>
      </c>
      <c r="M35" s="367">
        <f t="shared" si="10"/>
        <v>0</v>
      </c>
      <c r="N35" s="367">
        <f t="shared" si="10"/>
        <v>0</v>
      </c>
    </row>
    <row r="36" spans="1:14" s="371" customFormat="1" ht="30.75" customHeight="1">
      <c r="A36" s="551"/>
      <c r="B36" s="605" t="s">
        <v>273</v>
      </c>
      <c r="C36" s="605"/>
      <c r="D36" s="599" t="s">
        <v>686</v>
      </c>
      <c r="E36" s="600">
        <f aca="true" t="shared" si="11" ref="E36:N36">SUM(E37:E54)</f>
        <v>4035510</v>
      </c>
      <c r="F36" s="600">
        <f t="shared" si="11"/>
        <v>3968510</v>
      </c>
      <c r="G36" s="600">
        <f t="shared" si="11"/>
        <v>67000</v>
      </c>
      <c r="H36" s="600">
        <f t="shared" si="11"/>
        <v>0</v>
      </c>
      <c r="I36" s="600">
        <f t="shared" si="11"/>
        <v>0</v>
      </c>
      <c r="J36" s="600">
        <f t="shared" si="11"/>
        <v>348400</v>
      </c>
      <c r="K36" s="600">
        <f t="shared" si="11"/>
        <v>281400</v>
      </c>
      <c r="L36" s="600">
        <f t="shared" si="11"/>
        <v>67000</v>
      </c>
      <c r="M36" s="600">
        <f t="shared" si="11"/>
        <v>0</v>
      </c>
      <c r="N36" s="600">
        <f t="shared" si="11"/>
        <v>0</v>
      </c>
    </row>
    <row r="37" spans="1:14" ht="33.75" customHeight="1">
      <c r="A37" s="183"/>
      <c r="B37" s="182"/>
      <c r="C37" s="194" t="s">
        <v>301</v>
      </c>
      <c r="D37" s="195" t="s">
        <v>687</v>
      </c>
      <c r="E37" s="369">
        <f>F37</f>
        <v>510</v>
      </c>
      <c r="F37" s="369">
        <v>510</v>
      </c>
      <c r="G37" s="369">
        <v>0</v>
      </c>
      <c r="H37" s="369">
        <v>0</v>
      </c>
      <c r="I37" s="369">
        <v>0</v>
      </c>
      <c r="J37" s="369">
        <f>K37+L37+M37+N37</f>
        <v>0</v>
      </c>
      <c r="K37" s="369">
        <v>0</v>
      </c>
      <c r="L37" s="369">
        <v>0</v>
      </c>
      <c r="M37" s="369">
        <v>0</v>
      </c>
      <c r="N37" s="369">
        <v>0</v>
      </c>
    </row>
    <row r="38" spans="1:14" ht="85.5" customHeight="1">
      <c r="A38" s="183"/>
      <c r="B38" s="182"/>
      <c r="C38" s="194" t="s">
        <v>303</v>
      </c>
      <c r="D38" s="195" t="s">
        <v>304</v>
      </c>
      <c r="E38" s="369">
        <f>F38</f>
        <v>200000</v>
      </c>
      <c r="F38" s="369">
        <v>200000</v>
      </c>
      <c r="G38" s="369">
        <v>0</v>
      </c>
      <c r="H38" s="369">
        <v>0</v>
      </c>
      <c r="I38" s="369">
        <v>0</v>
      </c>
      <c r="J38" s="369">
        <v>0</v>
      </c>
      <c r="K38" s="369">
        <v>0</v>
      </c>
      <c r="L38" s="369">
        <v>0</v>
      </c>
      <c r="M38" s="369">
        <v>0</v>
      </c>
      <c r="N38" s="369">
        <v>0</v>
      </c>
    </row>
    <row r="39" spans="1:14" ht="42" customHeight="1">
      <c r="A39" s="183"/>
      <c r="B39" s="182"/>
      <c r="C39" s="194" t="s">
        <v>437</v>
      </c>
      <c r="D39" s="195" t="s">
        <v>454</v>
      </c>
      <c r="E39" s="369">
        <f>F39</f>
        <v>3500000</v>
      </c>
      <c r="F39" s="369">
        <v>3500000</v>
      </c>
      <c r="G39" s="369">
        <v>0</v>
      </c>
      <c r="H39" s="369">
        <v>0</v>
      </c>
      <c r="I39" s="369">
        <v>0</v>
      </c>
      <c r="J39" s="369">
        <f aca="true" t="shared" si="12" ref="J39:J54">K39+L39+M39+N39</f>
        <v>0</v>
      </c>
      <c r="K39" s="369">
        <v>0</v>
      </c>
      <c r="L39" s="369">
        <v>0</v>
      </c>
      <c r="M39" s="369">
        <v>0</v>
      </c>
      <c r="N39" s="369">
        <v>0</v>
      </c>
    </row>
    <row r="40" spans="1:14" ht="71.25" customHeight="1">
      <c r="A40" s="183"/>
      <c r="B40" s="182"/>
      <c r="C40" s="135" t="s">
        <v>232</v>
      </c>
      <c r="D40" s="134" t="s">
        <v>233</v>
      </c>
      <c r="E40" s="369">
        <f>SUM(F40+G40+H40+I40)</f>
        <v>67000</v>
      </c>
      <c r="F40" s="369">
        <v>0</v>
      </c>
      <c r="G40" s="369">
        <v>67000</v>
      </c>
      <c r="H40" s="369">
        <v>0</v>
      </c>
      <c r="I40" s="369">
        <v>0</v>
      </c>
      <c r="J40" s="369">
        <f t="shared" si="12"/>
        <v>0</v>
      </c>
      <c r="K40" s="369">
        <v>0</v>
      </c>
      <c r="L40" s="369">
        <v>0</v>
      </c>
      <c r="M40" s="369">
        <v>0</v>
      </c>
      <c r="N40" s="369">
        <v>0</v>
      </c>
    </row>
    <row r="41" spans="1:14" ht="58.5" customHeight="1">
      <c r="A41" s="183"/>
      <c r="B41" s="182"/>
      <c r="C41" s="135" t="s">
        <v>307</v>
      </c>
      <c r="D41" s="134" t="s">
        <v>487</v>
      </c>
      <c r="E41" s="369">
        <f>F41</f>
        <v>268000</v>
      </c>
      <c r="F41" s="369">
        <v>268000</v>
      </c>
      <c r="G41" s="369">
        <v>0</v>
      </c>
      <c r="H41" s="369">
        <v>0</v>
      </c>
      <c r="I41" s="369">
        <v>0</v>
      </c>
      <c r="J41" s="369">
        <f t="shared" si="12"/>
        <v>0</v>
      </c>
      <c r="K41" s="369">
        <v>0</v>
      </c>
      <c r="L41" s="369">
        <v>0</v>
      </c>
      <c r="M41" s="369">
        <v>0</v>
      </c>
      <c r="N41" s="369">
        <v>0</v>
      </c>
    </row>
    <row r="42" spans="1:14" ht="20.25" customHeight="1">
      <c r="A42" s="183"/>
      <c r="B42" s="182"/>
      <c r="C42" s="135" t="s">
        <v>255</v>
      </c>
      <c r="D42" s="134" t="s">
        <v>213</v>
      </c>
      <c r="E42" s="369">
        <v>0</v>
      </c>
      <c r="F42" s="369">
        <v>0</v>
      </c>
      <c r="G42" s="369">
        <v>0</v>
      </c>
      <c r="H42" s="369">
        <v>0</v>
      </c>
      <c r="I42" s="369">
        <v>0</v>
      </c>
      <c r="J42" s="369">
        <f t="shared" si="12"/>
        <v>5800</v>
      </c>
      <c r="K42" s="369">
        <v>5800</v>
      </c>
      <c r="L42" s="369">
        <v>0</v>
      </c>
      <c r="M42" s="369">
        <v>0</v>
      </c>
      <c r="N42" s="369">
        <v>0</v>
      </c>
    </row>
    <row r="43" spans="1:14" ht="25.5" customHeight="1">
      <c r="A43" s="183"/>
      <c r="B43" s="182"/>
      <c r="C43" s="135" t="s">
        <v>256</v>
      </c>
      <c r="D43" s="134" t="s">
        <v>219</v>
      </c>
      <c r="E43" s="369">
        <v>0</v>
      </c>
      <c r="F43" s="369">
        <v>0</v>
      </c>
      <c r="G43" s="369">
        <v>0</v>
      </c>
      <c r="H43" s="369">
        <v>0</v>
      </c>
      <c r="I43" s="369">
        <v>0</v>
      </c>
      <c r="J43" s="369">
        <f t="shared" si="12"/>
        <v>600</v>
      </c>
      <c r="K43" s="369">
        <v>0</v>
      </c>
      <c r="L43" s="369">
        <v>600</v>
      </c>
      <c r="M43" s="369">
        <f aca="true" t="shared" si="13" ref="M43:N50">N43+O43+P43+Q43</f>
        <v>0</v>
      </c>
      <c r="N43" s="369">
        <f t="shared" si="13"/>
        <v>0</v>
      </c>
    </row>
    <row r="44" spans="1:14" ht="21.75" customHeight="1">
      <c r="A44" s="183"/>
      <c r="B44" s="182"/>
      <c r="C44" s="135" t="s">
        <v>234</v>
      </c>
      <c r="D44" s="134" t="s">
        <v>206</v>
      </c>
      <c r="E44" s="369">
        <v>0</v>
      </c>
      <c r="F44" s="369">
        <v>0</v>
      </c>
      <c r="G44" s="369">
        <v>0</v>
      </c>
      <c r="H44" s="369">
        <v>0</v>
      </c>
      <c r="I44" s="369">
        <v>0</v>
      </c>
      <c r="J44" s="369">
        <f t="shared" si="12"/>
        <v>95800</v>
      </c>
      <c r="K44" s="369">
        <v>80000</v>
      </c>
      <c r="L44" s="369">
        <v>15800</v>
      </c>
      <c r="M44" s="369">
        <f t="shared" si="13"/>
        <v>0</v>
      </c>
      <c r="N44" s="369">
        <f t="shared" si="13"/>
        <v>0</v>
      </c>
    </row>
    <row r="45" spans="1:14" ht="27.75" customHeight="1">
      <c r="A45" s="183"/>
      <c r="B45" s="182"/>
      <c r="C45" s="135" t="s">
        <v>174</v>
      </c>
      <c r="D45" s="134" t="s">
        <v>167</v>
      </c>
      <c r="E45" s="369">
        <v>0</v>
      </c>
      <c r="F45" s="369">
        <v>0</v>
      </c>
      <c r="G45" s="369">
        <v>0</v>
      </c>
      <c r="H45" s="369">
        <v>0</v>
      </c>
      <c r="I45" s="369">
        <v>0</v>
      </c>
      <c r="J45" s="369">
        <f t="shared" si="12"/>
        <v>25000</v>
      </c>
      <c r="K45" s="369">
        <v>20000</v>
      </c>
      <c r="L45" s="369">
        <v>5000</v>
      </c>
      <c r="M45" s="369">
        <f t="shared" si="13"/>
        <v>0</v>
      </c>
      <c r="N45" s="369">
        <f t="shared" si="13"/>
        <v>0</v>
      </c>
    </row>
    <row r="46" spans="1:14" ht="18" customHeight="1">
      <c r="A46" s="183"/>
      <c r="B46" s="182"/>
      <c r="C46" s="135" t="s">
        <v>260</v>
      </c>
      <c r="D46" s="134" t="s">
        <v>207</v>
      </c>
      <c r="E46" s="369">
        <v>0</v>
      </c>
      <c r="F46" s="369">
        <v>0</v>
      </c>
      <c r="G46" s="369">
        <v>0</v>
      </c>
      <c r="H46" s="369">
        <v>0</v>
      </c>
      <c r="I46" s="369">
        <v>0</v>
      </c>
      <c r="J46" s="369">
        <f t="shared" si="12"/>
        <v>10000</v>
      </c>
      <c r="K46" s="369">
        <v>10000</v>
      </c>
      <c r="L46" s="369">
        <f>M46+N46+O46+P46</f>
        <v>0</v>
      </c>
      <c r="M46" s="369">
        <f t="shared" si="13"/>
        <v>0</v>
      </c>
      <c r="N46" s="369">
        <f t="shared" si="13"/>
        <v>0</v>
      </c>
    </row>
    <row r="47" spans="1:14" ht="24" customHeight="1">
      <c r="A47" s="183"/>
      <c r="B47" s="182"/>
      <c r="C47" s="135" t="s">
        <v>263</v>
      </c>
      <c r="D47" s="134" t="s">
        <v>216</v>
      </c>
      <c r="E47" s="369">
        <v>0</v>
      </c>
      <c r="F47" s="369">
        <v>0</v>
      </c>
      <c r="G47" s="369">
        <v>0</v>
      </c>
      <c r="H47" s="369">
        <v>0</v>
      </c>
      <c r="I47" s="369">
        <v>0</v>
      </c>
      <c r="J47" s="369">
        <f t="shared" si="12"/>
        <v>67000</v>
      </c>
      <c r="K47" s="369">
        <v>22000</v>
      </c>
      <c r="L47" s="369">
        <v>45000</v>
      </c>
      <c r="M47" s="369">
        <f t="shared" si="13"/>
        <v>0</v>
      </c>
      <c r="N47" s="369">
        <f t="shared" si="13"/>
        <v>0</v>
      </c>
    </row>
    <row r="48" spans="1:14" ht="32.25" customHeight="1">
      <c r="A48" s="183"/>
      <c r="B48" s="182"/>
      <c r="C48" s="135" t="s">
        <v>275</v>
      </c>
      <c r="D48" s="134" t="s">
        <v>276</v>
      </c>
      <c r="E48" s="369">
        <v>0</v>
      </c>
      <c r="F48" s="369">
        <v>0</v>
      </c>
      <c r="G48" s="369">
        <v>0</v>
      </c>
      <c r="H48" s="369">
        <v>0</v>
      </c>
      <c r="I48" s="369">
        <v>0</v>
      </c>
      <c r="J48" s="369">
        <f t="shared" si="12"/>
        <v>800</v>
      </c>
      <c r="K48" s="369">
        <v>200</v>
      </c>
      <c r="L48" s="369">
        <v>600</v>
      </c>
      <c r="M48" s="369">
        <f t="shared" si="13"/>
        <v>0</v>
      </c>
      <c r="N48" s="369">
        <f t="shared" si="13"/>
        <v>0</v>
      </c>
    </row>
    <row r="49" spans="1:14" ht="22.5" customHeight="1">
      <c r="A49" s="183"/>
      <c r="B49" s="182"/>
      <c r="C49" s="135" t="s">
        <v>264</v>
      </c>
      <c r="D49" s="134" t="s">
        <v>265</v>
      </c>
      <c r="E49" s="369">
        <v>0</v>
      </c>
      <c r="F49" s="369">
        <v>0</v>
      </c>
      <c r="G49" s="369">
        <v>0</v>
      </c>
      <c r="H49" s="369">
        <v>0</v>
      </c>
      <c r="I49" s="369">
        <v>0</v>
      </c>
      <c r="J49" s="369">
        <f t="shared" si="12"/>
        <v>200</v>
      </c>
      <c r="K49" s="369">
        <v>200</v>
      </c>
      <c r="L49" s="369">
        <f>M49+N49+O49+P49</f>
        <v>0</v>
      </c>
      <c r="M49" s="369">
        <f t="shared" si="13"/>
        <v>0</v>
      </c>
      <c r="N49" s="369">
        <f t="shared" si="13"/>
        <v>0</v>
      </c>
    </row>
    <row r="50" spans="1:14" ht="34.5" customHeight="1">
      <c r="A50" s="183"/>
      <c r="B50" s="182"/>
      <c r="C50" s="135" t="s">
        <v>277</v>
      </c>
      <c r="D50" s="134" t="s">
        <v>182</v>
      </c>
      <c r="E50" s="369">
        <v>0</v>
      </c>
      <c r="F50" s="369">
        <v>0</v>
      </c>
      <c r="G50" s="369">
        <v>0</v>
      </c>
      <c r="H50" s="369">
        <v>0</v>
      </c>
      <c r="I50" s="369">
        <v>0</v>
      </c>
      <c r="J50" s="369">
        <f t="shared" si="12"/>
        <v>200</v>
      </c>
      <c r="K50" s="369">
        <v>200</v>
      </c>
      <c r="L50" s="369">
        <f>M50+N50+O50+P50</f>
        <v>0</v>
      </c>
      <c r="M50" s="369">
        <f t="shared" si="13"/>
        <v>0</v>
      </c>
      <c r="N50" s="369">
        <f t="shared" si="13"/>
        <v>0</v>
      </c>
    </row>
    <row r="51" spans="1:14" ht="21" customHeight="1">
      <c r="A51" s="183"/>
      <c r="B51" s="182"/>
      <c r="C51" s="198" t="s">
        <v>547</v>
      </c>
      <c r="D51" s="199" t="s">
        <v>548</v>
      </c>
      <c r="E51" s="369">
        <v>0</v>
      </c>
      <c r="F51" s="369">
        <v>0</v>
      </c>
      <c r="G51" s="369">
        <v>0</v>
      </c>
      <c r="H51" s="369">
        <v>0</v>
      </c>
      <c r="I51" s="369">
        <v>0</v>
      </c>
      <c r="J51" s="369">
        <f t="shared" si="12"/>
        <v>10000</v>
      </c>
      <c r="K51" s="369">
        <v>10000</v>
      </c>
      <c r="L51" s="369">
        <v>0</v>
      </c>
      <c r="M51" s="369">
        <v>0</v>
      </c>
      <c r="N51" s="369">
        <v>0</v>
      </c>
    </row>
    <row r="52" spans="1:14" ht="34.5" customHeight="1">
      <c r="A52" s="183"/>
      <c r="B52" s="182"/>
      <c r="C52" s="198" t="s">
        <v>266</v>
      </c>
      <c r="D52" s="199" t="s">
        <v>549</v>
      </c>
      <c r="E52" s="369">
        <v>0</v>
      </c>
      <c r="F52" s="369">
        <v>0</v>
      </c>
      <c r="G52" s="369">
        <v>0</v>
      </c>
      <c r="H52" s="369">
        <v>0</v>
      </c>
      <c r="I52" s="369">
        <v>0</v>
      </c>
      <c r="J52" s="369">
        <f t="shared" si="12"/>
        <v>80000</v>
      </c>
      <c r="K52" s="369">
        <v>80000</v>
      </c>
      <c r="L52" s="369">
        <v>0</v>
      </c>
      <c r="M52" s="369">
        <v>0</v>
      </c>
      <c r="N52" s="369">
        <v>0</v>
      </c>
    </row>
    <row r="53" spans="1:14" ht="44.25" customHeight="1">
      <c r="A53" s="183"/>
      <c r="B53" s="182"/>
      <c r="C53" s="198" t="s">
        <v>403</v>
      </c>
      <c r="D53" s="199" t="s">
        <v>402</v>
      </c>
      <c r="E53" s="369">
        <v>0</v>
      </c>
      <c r="F53" s="369">
        <v>0</v>
      </c>
      <c r="G53" s="369">
        <v>0</v>
      </c>
      <c r="H53" s="369">
        <v>0</v>
      </c>
      <c r="I53" s="369">
        <v>0</v>
      </c>
      <c r="J53" s="369">
        <f t="shared" si="12"/>
        <v>50000</v>
      </c>
      <c r="K53" s="369">
        <v>50000</v>
      </c>
      <c r="L53" s="369">
        <v>0</v>
      </c>
      <c r="M53" s="369">
        <v>0</v>
      </c>
      <c r="N53" s="369">
        <v>0</v>
      </c>
    </row>
    <row r="54" spans="1:14" ht="32.25" customHeight="1">
      <c r="A54" s="183"/>
      <c r="B54" s="182"/>
      <c r="C54" s="135" t="s">
        <v>192</v>
      </c>
      <c r="D54" s="134" t="s">
        <v>550</v>
      </c>
      <c r="E54" s="369">
        <v>0</v>
      </c>
      <c r="F54" s="369">
        <v>0</v>
      </c>
      <c r="G54" s="369">
        <v>0</v>
      </c>
      <c r="H54" s="369">
        <v>0</v>
      </c>
      <c r="I54" s="369">
        <v>0</v>
      </c>
      <c r="J54" s="369">
        <f t="shared" si="12"/>
        <v>3000</v>
      </c>
      <c r="K54" s="369">
        <v>3000</v>
      </c>
      <c r="L54" s="369">
        <v>0</v>
      </c>
      <c r="M54" s="369">
        <f>N54+O54+P54+Q54</f>
        <v>0</v>
      </c>
      <c r="N54" s="369">
        <f>O54+P54+Q54+R54</f>
        <v>0</v>
      </c>
    </row>
    <row r="55" spans="1:14" ht="24" customHeight="1">
      <c r="A55" s="370" t="s">
        <v>278</v>
      </c>
      <c r="B55" s="370"/>
      <c r="C55" s="370"/>
      <c r="D55" s="366" t="s">
        <v>279</v>
      </c>
      <c r="E55" s="367">
        <f aca="true" t="shared" si="14" ref="E55:N55">SUM(E56+E60+E63+E65)</f>
        <v>617000</v>
      </c>
      <c r="F55" s="367">
        <f t="shared" si="14"/>
        <v>0</v>
      </c>
      <c r="G55" s="367">
        <f t="shared" si="14"/>
        <v>617000</v>
      </c>
      <c r="H55" s="367">
        <f t="shared" si="14"/>
        <v>0</v>
      </c>
      <c r="I55" s="367">
        <f t="shared" si="14"/>
        <v>0</v>
      </c>
      <c r="J55" s="367">
        <f t="shared" si="14"/>
        <v>370000</v>
      </c>
      <c r="K55" s="367">
        <f t="shared" si="14"/>
        <v>102000</v>
      </c>
      <c r="L55" s="367">
        <f t="shared" si="14"/>
        <v>268000</v>
      </c>
      <c r="M55" s="367">
        <f t="shared" si="14"/>
        <v>0</v>
      </c>
      <c r="N55" s="367">
        <f t="shared" si="14"/>
        <v>0</v>
      </c>
    </row>
    <row r="56" spans="1:14" s="371" customFormat="1" ht="33" customHeight="1">
      <c r="A56" s="192"/>
      <c r="B56" s="605" t="s">
        <v>280</v>
      </c>
      <c r="C56" s="605"/>
      <c r="D56" s="599" t="s">
        <v>183</v>
      </c>
      <c r="E56" s="600">
        <f aca="true" t="shared" si="15" ref="E56:N56">SUM(E57:E59)</f>
        <v>213000</v>
      </c>
      <c r="F56" s="600">
        <f t="shared" si="15"/>
        <v>0</v>
      </c>
      <c r="G56" s="600">
        <f t="shared" si="15"/>
        <v>213000</v>
      </c>
      <c r="H56" s="600">
        <f t="shared" si="15"/>
        <v>0</v>
      </c>
      <c r="I56" s="600">
        <f t="shared" si="15"/>
        <v>0</v>
      </c>
      <c r="J56" s="600">
        <f t="shared" si="15"/>
        <v>313000</v>
      </c>
      <c r="K56" s="600">
        <f t="shared" si="15"/>
        <v>100000</v>
      </c>
      <c r="L56" s="600">
        <f t="shared" si="15"/>
        <v>213000</v>
      </c>
      <c r="M56" s="600">
        <f t="shared" si="15"/>
        <v>0</v>
      </c>
      <c r="N56" s="600">
        <f t="shared" si="15"/>
        <v>0</v>
      </c>
    </row>
    <row r="57" spans="1:14" ht="68.25" customHeight="1">
      <c r="A57" s="178"/>
      <c r="B57" s="178"/>
      <c r="C57" s="135" t="s">
        <v>232</v>
      </c>
      <c r="D57" s="134" t="s">
        <v>233</v>
      </c>
      <c r="E57" s="369">
        <f>SUM(F57+G57+H57+I57)</f>
        <v>213000</v>
      </c>
      <c r="F57" s="369">
        <v>0</v>
      </c>
      <c r="G57" s="369">
        <v>213000</v>
      </c>
      <c r="H57" s="369">
        <v>0</v>
      </c>
      <c r="I57" s="369">
        <v>0</v>
      </c>
      <c r="J57" s="369">
        <f>K57+L57+M57+N57</f>
        <v>0</v>
      </c>
      <c r="K57" s="369">
        <v>0</v>
      </c>
      <c r="L57" s="369">
        <v>0</v>
      </c>
      <c r="M57" s="369">
        <v>0</v>
      </c>
      <c r="N57" s="369">
        <v>0</v>
      </c>
    </row>
    <row r="58" spans="1:14" ht="68.25" customHeight="1">
      <c r="A58" s="178"/>
      <c r="B58" s="178"/>
      <c r="C58" s="198" t="s">
        <v>551</v>
      </c>
      <c r="D58" s="199" t="s">
        <v>552</v>
      </c>
      <c r="E58" s="369">
        <v>0</v>
      </c>
      <c r="F58" s="369">
        <v>0</v>
      </c>
      <c r="G58" s="369">
        <v>0</v>
      </c>
      <c r="H58" s="369">
        <v>0</v>
      </c>
      <c r="I58" s="369">
        <v>0</v>
      </c>
      <c r="J58" s="369">
        <f>K58+L58+M58+N58</f>
        <v>100000</v>
      </c>
      <c r="K58" s="369">
        <v>100000</v>
      </c>
      <c r="L58" s="369">
        <v>0</v>
      </c>
      <c r="M58" s="369">
        <v>0</v>
      </c>
      <c r="N58" s="369">
        <v>0</v>
      </c>
    </row>
    <row r="59" spans="1:14" ht="21.75" customHeight="1">
      <c r="A59" s="178"/>
      <c r="B59" s="178"/>
      <c r="C59" s="133" t="s">
        <v>234</v>
      </c>
      <c r="D59" s="134" t="s">
        <v>206</v>
      </c>
      <c r="E59" s="369">
        <v>0</v>
      </c>
      <c r="F59" s="369">
        <v>0</v>
      </c>
      <c r="G59" s="369">
        <v>0</v>
      </c>
      <c r="H59" s="369">
        <v>0</v>
      </c>
      <c r="I59" s="369">
        <v>0</v>
      </c>
      <c r="J59" s="369">
        <f>K59+L59+M59+N59</f>
        <v>213000</v>
      </c>
      <c r="K59" s="369">
        <v>0</v>
      </c>
      <c r="L59" s="369">
        <v>213000</v>
      </c>
      <c r="M59" s="369">
        <v>0</v>
      </c>
      <c r="N59" s="369">
        <v>0</v>
      </c>
    </row>
    <row r="60" spans="1:14" s="371" customFormat="1" ht="27" customHeight="1">
      <c r="A60" s="192"/>
      <c r="B60" s="605" t="s">
        <v>282</v>
      </c>
      <c r="C60" s="605"/>
      <c r="D60" s="599" t="s">
        <v>688</v>
      </c>
      <c r="E60" s="600">
        <f aca="true" t="shared" si="16" ref="E60:N60">SUM(E61+E62)</f>
        <v>55000</v>
      </c>
      <c r="F60" s="600">
        <f t="shared" si="16"/>
        <v>0</v>
      </c>
      <c r="G60" s="600">
        <f t="shared" si="16"/>
        <v>55000</v>
      </c>
      <c r="H60" s="600">
        <f t="shared" si="16"/>
        <v>0</v>
      </c>
      <c r="I60" s="600">
        <f t="shared" si="16"/>
        <v>0</v>
      </c>
      <c r="J60" s="600">
        <f t="shared" si="16"/>
        <v>55000</v>
      </c>
      <c r="K60" s="600">
        <f t="shared" si="16"/>
        <v>0</v>
      </c>
      <c r="L60" s="600">
        <f t="shared" si="16"/>
        <v>55000</v>
      </c>
      <c r="M60" s="600">
        <f t="shared" si="16"/>
        <v>0</v>
      </c>
      <c r="N60" s="600">
        <f t="shared" si="16"/>
        <v>0</v>
      </c>
    </row>
    <row r="61" spans="1:14" ht="69" customHeight="1">
      <c r="A61" s="178"/>
      <c r="B61" s="178"/>
      <c r="C61" s="135" t="s">
        <v>232</v>
      </c>
      <c r="D61" s="134" t="s">
        <v>233</v>
      </c>
      <c r="E61" s="369">
        <f>SUM(F61+G61+H61+I61)</f>
        <v>55000</v>
      </c>
      <c r="F61" s="369">
        <v>0</v>
      </c>
      <c r="G61" s="369">
        <v>55000</v>
      </c>
      <c r="H61" s="369">
        <v>0</v>
      </c>
      <c r="I61" s="369">
        <v>0</v>
      </c>
      <c r="J61" s="369">
        <f>K61+L61+M61+N61</f>
        <v>0</v>
      </c>
      <c r="K61" s="369">
        <v>0</v>
      </c>
      <c r="L61" s="369">
        <v>0</v>
      </c>
      <c r="M61" s="369">
        <v>0</v>
      </c>
      <c r="N61" s="369">
        <v>0</v>
      </c>
    </row>
    <row r="62" spans="1:14" ht="21.75" customHeight="1">
      <c r="A62" s="178"/>
      <c r="B62" s="178"/>
      <c r="C62" s="133" t="s">
        <v>234</v>
      </c>
      <c r="D62" s="134" t="s">
        <v>206</v>
      </c>
      <c r="E62" s="369">
        <v>0</v>
      </c>
      <c r="F62" s="369">
        <v>0</v>
      </c>
      <c r="G62" s="369">
        <v>0</v>
      </c>
      <c r="H62" s="369">
        <v>0</v>
      </c>
      <c r="I62" s="369">
        <v>0</v>
      </c>
      <c r="J62" s="369">
        <f>K62+L62+M62+N62</f>
        <v>55000</v>
      </c>
      <c r="K62" s="369">
        <v>0</v>
      </c>
      <c r="L62" s="369">
        <v>55000</v>
      </c>
      <c r="M62" s="369">
        <v>0</v>
      </c>
      <c r="N62" s="369">
        <v>0</v>
      </c>
    </row>
    <row r="63" spans="1:14" s="371" customFormat="1" ht="26.25" customHeight="1">
      <c r="A63" s="192"/>
      <c r="B63" s="605" t="s">
        <v>284</v>
      </c>
      <c r="C63" s="605"/>
      <c r="D63" s="599" t="s">
        <v>285</v>
      </c>
      <c r="E63" s="600">
        <f aca="true" t="shared" si="17" ref="E63:N63">SUM(E64)</f>
        <v>349000</v>
      </c>
      <c r="F63" s="600">
        <f t="shared" si="17"/>
        <v>0</v>
      </c>
      <c r="G63" s="600">
        <f t="shared" si="17"/>
        <v>349000</v>
      </c>
      <c r="H63" s="600">
        <f t="shared" si="17"/>
        <v>0</v>
      </c>
      <c r="I63" s="600">
        <f t="shared" si="17"/>
        <v>0</v>
      </c>
      <c r="J63" s="600">
        <f t="shared" si="17"/>
        <v>0</v>
      </c>
      <c r="K63" s="600">
        <f t="shared" si="17"/>
        <v>0</v>
      </c>
      <c r="L63" s="600">
        <f t="shared" si="17"/>
        <v>0</v>
      </c>
      <c r="M63" s="600">
        <f t="shared" si="17"/>
        <v>0</v>
      </c>
      <c r="N63" s="600">
        <f t="shared" si="17"/>
        <v>0</v>
      </c>
    </row>
    <row r="64" spans="1:14" ht="66" customHeight="1">
      <c r="A64" s="178"/>
      <c r="B64" s="135"/>
      <c r="C64" s="135" t="s">
        <v>232</v>
      </c>
      <c r="D64" s="134" t="s">
        <v>233</v>
      </c>
      <c r="E64" s="369">
        <f>SUM(F64+G64+H64+I64)</f>
        <v>349000</v>
      </c>
      <c r="F64" s="369">
        <v>0</v>
      </c>
      <c r="G64" s="369">
        <v>349000</v>
      </c>
      <c r="H64" s="369">
        <v>0</v>
      </c>
      <c r="I64" s="369">
        <v>0</v>
      </c>
      <c r="J64" s="369">
        <f>K64+L64+M64+N64</f>
        <v>0</v>
      </c>
      <c r="K64" s="369">
        <v>0</v>
      </c>
      <c r="L64" s="369">
        <v>0</v>
      </c>
      <c r="M64" s="369">
        <v>0</v>
      </c>
      <c r="N64" s="369">
        <v>0</v>
      </c>
    </row>
    <row r="65" spans="1:14" ht="26.25" customHeight="1">
      <c r="A65" s="192"/>
      <c r="B65" s="605" t="s">
        <v>155</v>
      </c>
      <c r="C65" s="606"/>
      <c r="D65" s="599" t="s">
        <v>318</v>
      </c>
      <c r="E65" s="607">
        <f aca="true" t="shared" si="18" ref="E65:N65">SUM(E66)</f>
        <v>0</v>
      </c>
      <c r="F65" s="607">
        <f t="shared" si="18"/>
        <v>0</v>
      </c>
      <c r="G65" s="607">
        <f t="shared" si="18"/>
        <v>0</v>
      </c>
      <c r="H65" s="607">
        <f t="shared" si="18"/>
        <v>0</v>
      </c>
      <c r="I65" s="607">
        <f t="shared" si="18"/>
        <v>0</v>
      </c>
      <c r="J65" s="607">
        <f t="shared" si="18"/>
        <v>2000</v>
      </c>
      <c r="K65" s="607">
        <f t="shared" si="18"/>
        <v>2000</v>
      </c>
      <c r="L65" s="607">
        <f t="shared" si="18"/>
        <v>0</v>
      </c>
      <c r="M65" s="607">
        <f t="shared" si="18"/>
        <v>0</v>
      </c>
      <c r="N65" s="607">
        <f t="shared" si="18"/>
        <v>0</v>
      </c>
    </row>
    <row r="66" spans="1:14" ht="37.5" customHeight="1">
      <c r="A66" s="178"/>
      <c r="B66" s="135"/>
      <c r="C66" s="135" t="s">
        <v>192</v>
      </c>
      <c r="D66" s="134" t="s">
        <v>550</v>
      </c>
      <c r="E66" s="369">
        <v>0</v>
      </c>
      <c r="F66" s="369">
        <v>0</v>
      </c>
      <c r="G66" s="369">
        <v>0</v>
      </c>
      <c r="H66" s="369">
        <v>0</v>
      </c>
      <c r="I66" s="369">
        <v>0</v>
      </c>
      <c r="J66" s="369">
        <f>K66+L66+M66+N66</f>
        <v>2000</v>
      </c>
      <c r="K66" s="369">
        <v>2000</v>
      </c>
      <c r="L66" s="369">
        <v>0</v>
      </c>
      <c r="M66" s="369">
        <v>0</v>
      </c>
      <c r="N66" s="369">
        <v>0</v>
      </c>
    </row>
    <row r="67" spans="1:14" ht="26.25" customHeight="1">
      <c r="A67" s="370" t="s">
        <v>291</v>
      </c>
      <c r="B67" s="370"/>
      <c r="C67" s="370"/>
      <c r="D67" s="366" t="s">
        <v>292</v>
      </c>
      <c r="E67" s="367">
        <f aca="true" t="shared" si="19" ref="E67:N67">SUM(E68+E77+E116+E83+E126)</f>
        <v>404994</v>
      </c>
      <c r="F67" s="367">
        <f t="shared" si="19"/>
        <v>105194</v>
      </c>
      <c r="G67" s="367">
        <f t="shared" si="19"/>
        <v>296800</v>
      </c>
      <c r="H67" s="367">
        <f t="shared" si="19"/>
        <v>0</v>
      </c>
      <c r="I67" s="367">
        <f t="shared" si="19"/>
        <v>3000</v>
      </c>
      <c r="J67" s="367">
        <f t="shared" si="19"/>
        <v>9408720</v>
      </c>
      <c r="K67" s="367">
        <f t="shared" si="19"/>
        <v>9108920</v>
      </c>
      <c r="L67" s="367">
        <f t="shared" si="19"/>
        <v>296800</v>
      </c>
      <c r="M67" s="367">
        <f t="shared" si="19"/>
        <v>0</v>
      </c>
      <c r="N67" s="367">
        <f t="shared" si="19"/>
        <v>3000</v>
      </c>
    </row>
    <row r="68" spans="1:14" s="371" customFormat="1" ht="21.75" customHeight="1">
      <c r="A68" s="551"/>
      <c r="B68" s="605" t="s">
        <v>293</v>
      </c>
      <c r="C68" s="605"/>
      <c r="D68" s="599" t="s">
        <v>294</v>
      </c>
      <c r="E68" s="600">
        <f aca="true" t="shared" si="20" ref="E68:N68">SUM(E69:E76)</f>
        <v>259300</v>
      </c>
      <c r="F68" s="600">
        <f t="shared" si="20"/>
        <v>3500</v>
      </c>
      <c r="G68" s="600">
        <f t="shared" si="20"/>
        <v>255800</v>
      </c>
      <c r="H68" s="600">
        <f t="shared" si="20"/>
        <v>0</v>
      </c>
      <c r="I68" s="600">
        <f t="shared" si="20"/>
        <v>0</v>
      </c>
      <c r="J68" s="600">
        <f t="shared" si="20"/>
        <v>858920</v>
      </c>
      <c r="K68" s="600">
        <f t="shared" si="20"/>
        <v>603120</v>
      </c>
      <c r="L68" s="600">
        <f t="shared" si="20"/>
        <v>255800</v>
      </c>
      <c r="M68" s="600">
        <f t="shared" si="20"/>
        <v>0</v>
      </c>
      <c r="N68" s="600">
        <f t="shared" si="20"/>
        <v>0</v>
      </c>
    </row>
    <row r="69" spans="1:14" s="371" customFormat="1" ht="21.75" customHeight="1">
      <c r="A69" s="183"/>
      <c r="B69" s="372"/>
      <c r="C69" s="194" t="s">
        <v>204</v>
      </c>
      <c r="D69" s="195" t="s">
        <v>205</v>
      </c>
      <c r="E69" s="369">
        <f>SUM(F69+G69+H69+I69)</f>
        <v>3500</v>
      </c>
      <c r="F69" s="369">
        <v>3500</v>
      </c>
      <c r="G69" s="369">
        <v>0</v>
      </c>
      <c r="H69" s="369">
        <v>0</v>
      </c>
      <c r="I69" s="369">
        <v>0</v>
      </c>
      <c r="J69" s="369">
        <v>0</v>
      </c>
      <c r="K69" s="369">
        <v>0</v>
      </c>
      <c r="L69" s="369">
        <v>0</v>
      </c>
      <c r="M69" s="369">
        <v>0</v>
      </c>
      <c r="N69" s="369">
        <v>0</v>
      </c>
    </row>
    <row r="70" spans="1:14" ht="66" customHeight="1">
      <c r="A70" s="183"/>
      <c r="B70" s="178"/>
      <c r="C70" s="135" t="s">
        <v>232</v>
      </c>
      <c r="D70" s="134" t="s">
        <v>233</v>
      </c>
      <c r="E70" s="369">
        <f>SUM(F70+G70+H70+I70)</f>
        <v>255800</v>
      </c>
      <c r="F70" s="369">
        <v>0</v>
      </c>
      <c r="G70" s="369">
        <v>255800</v>
      </c>
      <c r="H70" s="369">
        <v>0</v>
      </c>
      <c r="I70" s="369">
        <v>0</v>
      </c>
      <c r="J70" s="369">
        <f aca="true" t="shared" si="21" ref="J70:J76">K70+L70+M70+N70</f>
        <v>0</v>
      </c>
      <c r="K70" s="369">
        <v>0</v>
      </c>
      <c r="L70" s="369">
        <v>0</v>
      </c>
      <c r="M70" s="369">
        <v>0</v>
      </c>
      <c r="N70" s="369">
        <v>0</v>
      </c>
    </row>
    <row r="71" spans="1:14" ht="21.75" customHeight="1">
      <c r="A71" s="183"/>
      <c r="B71" s="178"/>
      <c r="C71" s="135" t="s">
        <v>249</v>
      </c>
      <c r="D71" s="134" t="s">
        <v>212</v>
      </c>
      <c r="E71" s="369">
        <v>0</v>
      </c>
      <c r="F71" s="369">
        <v>0</v>
      </c>
      <c r="G71" s="369">
        <v>0</v>
      </c>
      <c r="H71" s="369">
        <v>0</v>
      </c>
      <c r="I71" s="369">
        <v>0</v>
      </c>
      <c r="J71" s="369">
        <f t="shared" si="21"/>
        <v>673420</v>
      </c>
      <c r="K71" s="369">
        <v>471244</v>
      </c>
      <c r="L71" s="369">
        <v>202176</v>
      </c>
      <c r="M71" s="369">
        <v>0</v>
      </c>
      <c r="N71" s="369">
        <v>0</v>
      </c>
    </row>
    <row r="72" spans="1:14" ht="21.75" customHeight="1">
      <c r="A72" s="183"/>
      <c r="B72" s="178"/>
      <c r="C72" s="135" t="s">
        <v>250</v>
      </c>
      <c r="D72" s="134" t="s">
        <v>455</v>
      </c>
      <c r="E72" s="369">
        <v>0</v>
      </c>
      <c r="F72" s="369">
        <v>0</v>
      </c>
      <c r="G72" s="369">
        <v>0</v>
      </c>
      <c r="H72" s="369">
        <v>0</v>
      </c>
      <c r="I72" s="369">
        <v>0</v>
      </c>
      <c r="J72" s="369">
        <f t="shared" si="21"/>
        <v>52100</v>
      </c>
      <c r="K72" s="369">
        <v>33356</v>
      </c>
      <c r="L72" s="369">
        <v>18744</v>
      </c>
      <c r="M72" s="369">
        <v>0</v>
      </c>
      <c r="N72" s="369">
        <v>0</v>
      </c>
    </row>
    <row r="73" spans="1:14" ht="21.75" customHeight="1">
      <c r="A73" s="183"/>
      <c r="B73" s="178"/>
      <c r="C73" s="135" t="s">
        <v>251</v>
      </c>
      <c r="D73" s="134" t="s">
        <v>375</v>
      </c>
      <c r="E73" s="369">
        <v>0</v>
      </c>
      <c r="F73" s="369">
        <v>0</v>
      </c>
      <c r="G73" s="369">
        <v>0</v>
      </c>
      <c r="H73" s="369">
        <v>0</v>
      </c>
      <c r="I73" s="369">
        <v>0</v>
      </c>
      <c r="J73" s="369">
        <f t="shared" si="21"/>
        <v>113300</v>
      </c>
      <c r="K73" s="369">
        <v>83880</v>
      </c>
      <c r="L73" s="369">
        <v>29420</v>
      </c>
      <c r="M73" s="369">
        <v>0</v>
      </c>
      <c r="N73" s="369">
        <v>0</v>
      </c>
    </row>
    <row r="74" spans="1:14" ht="21.75" customHeight="1">
      <c r="A74" s="183"/>
      <c r="B74" s="178"/>
      <c r="C74" s="135" t="s">
        <v>253</v>
      </c>
      <c r="D74" s="134" t="s">
        <v>12</v>
      </c>
      <c r="E74" s="369">
        <v>0</v>
      </c>
      <c r="F74" s="369">
        <v>0</v>
      </c>
      <c r="G74" s="369">
        <v>0</v>
      </c>
      <c r="H74" s="369">
        <v>0</v>
      </c>
      <c r="I74" s="369">
        <v>0</v>
      </c>
      <c r="J74" s="369">
        <f t="shared" si="21"/>
        <v>17500</v>
      </c>
      <c r="K74" s="369">
        <v>12040</v>
      </c>
      <c r="L74" s="369">
        <v>5460</v>
      </c>
      <c r="M74" s="369">
        <v>0</v>
      </c>
      <c r="N74" s="369">
        <v>0</v>
      </c>
    </row>
    <row r="75" spans="1:14" ht="21.75" customHeight="1">
      <c r="A75" s="183"/>
      <c r="B75" s="178"/>
      <c r="C75" s="135" t="s">
        <v>234</v>
      </c>
      <c r="D75" s="134" t="s">
        <v>206</v>
      </c>
      <c r="E75" s="369">
        <v>0</v>
      </c>
      <c r="F75" s="369">
        <v>0</v>
      </c>
      <c r="G75" s="369">
        <v>0</v>
      </c>
      <c r="H75" s="369">
        <v>0</v>
      </c>
      <c r="I75" s="369">
        <v>0</v>
      </c>
      <c r="J75" s="369">
        <f t="shared" si="21"/>
        <v>600</v>
      </c>
      <c r="K75" s="369">
        <v>600</v>
      </c>
      <c r="L75" s="369">
        <v>0</v>
      </c>
      <c r="M75" s="369">
        <v>0</v>
      </c>
      <c r="N75" s="369">
        <v>0</v>
      </c>
    </row>
    <row r="76" spans="1:14" ht="31.5" customHeight="1">
      <c r="A76" s="183"/>
      <c r="B76" s="178"/>
      <c r="C76" s="135" t="s">
        <v>192</v>
      </c>
      <c r="D76" s="134" t="s">
        <v>553</v>
      </c>
      <c r="E76" s="369">
        <v>0</v>
      </c>
      <c r="F76" s="369">
        <v>0</v>
      </c>
      <c r="G76" s="369">
        <v>0</v>
      </c>
      <c r="H76" s="369">
        <v>0</v>
      </c>
      <c r="I76" s="369">
        <v>0</v>
      </c>
      <c r="J76" s="369">
        <f t="shared" si="21"/>
        <v>2000</v>
      </c>
      <c r="K76" s="369">
        <v>2000</v>
      </c>
      <c r="L76" s="369">
        <v>0</v>
      </c>
      <c r="M76" s="369">
        <v>0</v>
      </c>
      <c r="N76" s="369">
        <v>0</v>
      </c>
    </row>
    <row r="77" spans="1:14" s="371" customFormat="1" ht="24.75" customHeight="1">
      <c r="A77" s="551"/>
      <c r="B77" s="605" t="s">
        <v>295</v>
      </c>
      <c r="C77" s="605"/>
      <c r="D77" s="599" t="s">
        <v>296</v>
      </c>
      <c r="E77" s="600">
        <f aca="true" t="shared" si="22" ref="E77:N77">E78+E79+E80+E81+E82</f>
        <v>0</v>
      </c>
      <c r="F77" s="600">
        <f t="shared" si="22"/>
        <v>0</v>
      </c>
      <c r="G77" s="600">
        <f t="shared" si="22"/>
        <v>0</v>
      </c>
      <c r="H77" s="600">
        <f t="shared" si="22"/>
        <v>0</v>
      </c>
      <c r="I77" s="600">
        <f t="shared" si="22"/>
        <v>0</v>
      </c>
      <c r="J77" s="600">
        <f t="shared" si="22"/>
        <v>506000</v>
      </c>
      <c r="K77" s="600">
        <f t="shared" si="22"/>
        <v>506000</v>
      </c>
      <c r="L77" s="600">
        <f t="shared" si="22"/>
        <v>0</v>
      </c>
      <c r="M77" s="600">
        <f t="shared" si="22"/>
        <v>0</v>
      </c>
      <c r="N77" s="600">
        <f t="shared" si="22"/>
        <v>0</v>
      </c>
    </row>
    <row r="78" spans="1:14" ht="21.75" customHeight="1">
      <c r="A78" s="183"/>
      <c r="B78" s="178"/>
      <c r="C78" s="133" t="s">
        <v>240</v>
      </c>
      <c r="D78" s="134" t="s">
        <v>241</v>
      </c>
      <c r="E78" s="369">
        <v>0</v>
      </c>
      <c r="F78" s="369">
        <v>0</v>
      </c>
      <c r="G78" s="369">
        <v>0</v>
      </c>
      <c r="H78" s="369">
        <v>0</v>
      </c>
      <c r="I78" s="369">
        <v>0</v>
      </c>
      <c r="J78" s="369">
        <f>K78+L78+M78+N78</f>
        <v>430500</v>
      </c>
      <c r="K78" s="369">
        <v>430500</v>
      </c>
      <c r="L78" s="369">
        <v>0</v>
      </c>
      <c r="M78" s="369">
        <v>0</v>
      </c>
      <c r="N78" s="369">
        <v>0</v>
      </c>
    </row>
    <row r="79" spans="1:14" ht="21.75" customHeight="1">
      <c r="A79" s="183"/>
      <c r="B79" s="178"/>
      <c r="C79" s="133" t="s">
        <v>249</v>
      </c>
      <c r="D79" s="134" t="s">
        <v>212</v>
      </c>
      <c r="E79" s="369">
        <v>0</v>
      </c>
      <c r="F79" s="369">
        <v>0</v>
      </c>
      <c r="G79" s="369">
        <v>0</v>
      </c>
      <c r="H79" s="369">
        <v>0</v>
      </c>
      <c r="I79" s="369">
        <v>0</v>
      </c>
      <c r="J79" s="369">
        <f>K79+L79+M79+N79</f>
        <v>59150</v>
      </c>
      <c r="K79" s="369">
        <v>59150</v>
      </c>
      <c r="L79" s="369">
        <v>0</v>
      </c>
      <c r="M79" s="369">
        <v>0</v>
      </c>
      <c r="N79" s="369">
        <v>0</v>
      </c>
    </row>
    <row r="80" spans="1:14" ht="21.75" customHeight="1">
      <c r="A80" s="183"/>
      <c r="B80" s="178"/>
      <c r="C80" s="133" t="s">
        <v>250</v>
      </c>
      <c r="D80" s="134" t="s">
        <v>455</v>
      </c>
      <c r="E80" s="369">
        <v>0</v>
      </c>
      <c r="F80" s="369">
        <v>0</v>
      </c>
      <c r="G80" s="369">
        <v>0</v>
      </c>
      <c r="H80" s="369">
        <v>0</v>
      </c>
      <c r="I80" s="369">
        <v>0</v>
      </c>
      <c r="J80" s="369">
        <f>K80+L80+M80+N80</f>
        <v>4650</v>
      </c>
      <c r="K80" s="369">
        <v>4650</v>
      </c>
      <c r="L80" s="369">
        <v>0</v>
      </c>
      <c r="M80" s="369">
        <v>0</v>
      </c>
      <c r="N80" s="369">
        <v>0</v>
      </c>
    </row>
    <row r="81" spans="1:14" ht="21.75" customHeight="1">
      <c r="A81" s="183"/>
      <c r="B81" s="178"/>
      <c r="C81" s="133" t="s">
        <v>251</v>
      </c>
      <c r="D81" s="134" t="s">
        <v>375</v>
      </c>
      <c r="E81" s="369">
        <v>0</v>
      </c>
      <c r="F81" s="369">
        <v>0</v>
      </c>
      <c r="G81" s="369">
        <v>0</v>
      </c>
      <c r="H81" s="369">
        <v>0</v>
      </c>
      <c r="I81" s="369">
        <v>0</v>
      </c>
      <c r="J81" s="369">
        <f>K81+L81+M81+N81</f>
        <v>10200</v>
      </c>
      <c r="K81" s="369">
        <v>10200</v>
      </c>
      <c r="L81" s="369">
        <v>0</v>
      </c>
      <c r="M81" s="369">
        <v>0</v>
      </c>
      <c r="N81" s="369">
        <v>0</v>
      </c>
    </row>
    <row r="82" spans="1:14" ht="21.75" customHeight="1">
      <c r="A82" s="183"/>
      <c r="B82" s="178"/>
      <c r="C82" s="133" t="s">
        <v>253</v>
      </c>
      <c r="D82" s="134" t="s">
        <v>12</v>
      </c>
      <c r="E82" s="369">
        <v>0</v>
      </c>
      <c r="F82" s="369">
        <v>0</v>
      </c>
      <c r="G82" s="369">
        <v>0</v>
      </c>
      <c r="H82" s="369">
        <v>0</v>
      </c>
      <c r="I82" s="369">
        <v>0</v>
      </c>
      <c r="J82" s="369">
        <f>K82+L82+M82+N82</f>
        <v>1500</v>
      </c>
      <c r="K82" s="369">
        <v>1500</v>
      </c>
      <c r="L82" s="369">
        <v>0</v>
      </c>
      <c r="M82" s="369">
        <v>0</v>
      </c>
      <c r="N82" s="369">
        <v>0</v>
      </c>
    </row>
    <row r="83" spans="1:14" s="371" customFormat="1" ht="21" customHeight="1">
      <c r="A83" s="551"/>
      <c r="B83" s="605" t="s">
        <v>297</v>
      </c>
      <c r="C83" s="605"/>
      <c r="D83" s="599" t="s">
        <v>298</v>
      </c>
      <c r="E83" s="600">
        <f>E84+E85+E86+E87+E88</f>
        <v>101694</v>
      </c>
      <c r="F83" s="600">
        <f>F84+F85+F86+F87+F88</f>
        <v>101694</v>
      </c>
      <c r="G83" s="600">
        <f>G84+G85+G86+G87+G88</f>
        <v>0</v>
      </c>
      <c r="H83" s="600">
        <f>H84+H85+H86+H87+H88</f>
        <v>0</v>
      </c>
      <c r="I83" s="600">
        <f>I84+I85+I86+I87+I88</f>
        <v>0</v>
      </c>
      <c r="J83" s="600">
        <f>SUM(J85:J114)</f>
        <v>7884800</v>
      </c>
      <c r="K83" s="600">
        <f>SUM(K85:K114)</f>
        <v>7884800</v>
      </c>
      <c r="L83" s="600">
        <f>SUM(L85:L114)</f>
        <v>0</v>
      </c>
      <c r="M83" s="600">
        <f>SUM(M85:M114)</f>
        <v>0</v>
      </c>
      <c r="N83" s="600">
        <f>SUM(N85:N114)</f>
        <v>0</v>
      </c>
    </row>
    <row r="84" spans="1:14" ht="25.5" customHeight="1">
      <c r="A84" s="183"/>
      <c r="B84" s="184"/>
      <c r="C84" s="368" t="s">
        <v>202</v>
      </c>
      <c r="D84" s="195" t="s">
        <v>203</v>
      </c>
      <c r="E84" s="369">
        <f>F84</f>
        <v>2000</v>
      </c>
      <c r="F84" s="369">
        <v>2000</v>
      </c>
      <c r="G84" s="369">
        <v>0</v>
      </c>
      <c r="H84" s="369">
        <v>0</v>
      </c>
      <c r="I84" s="369">
        <v>0</v>
      </c>
      <c r="J84" s="369">
        <f>K84+L84+M84+N84</f>
        <v>0</v>
      </c>
      <c r="K84" s="369">
        <v>0</v>
      </c>
      <c r="L84" s="369">
        <v>0</v>
      </c>
      <c r="M84" s="369">
        <v>0</v>
      </c>
      <c r="N84" s="369">
        <v>0</v>
      </c>
    </row>
    <row r="85" spans="1:14" ht="84" customHeight="1">
      <c r="A85" s="183"/>
      <c r="B85" s="184"/>
      <c r="C85" s="194" t="s">
        <v>303</v>
      </c>
      <c r="D85" s="195" t="s">
        <v>304</v>
      </c>
      <c r="E85" s="369">
        <f>F85</f>
        <v>1200</v>
      </c>
      <c r="F85" s="369">
        <v>1200</v>
      </c>
      <c r="G85" s="369">
        <v>0</v>
      </c>
      <c r="H85" s="369">
        <v>0</v>
      </c>
      <c r="I85" s="369">
        <v>0</v>
      </c>
      <c r="J85" s="369">
        <f>K85+L85+M85+N85</f>
        <v>0</v>
      </c>
      <c r="K85" s="369">
        <v>0</v>
      </c>
      <c r="L85" s="369">
        <v>0</v>
      </c>
      <c r="M85" s="369">
        <v>0</v>
      </c>
      <c r="N85" s="369">
        <v>0</v>
      </c>
    </row>
    <row r="86" spans="1:14" ht="21.75" customHeight="1">
      <c r="A86" s="183"/>
      <c r="B86" s="184"/>
      <c r="C86" s="194" t="s">
        <v>210</v>
      </c>
      <c r="D86" s="195" t="s">
        <v>211</v>
      </c>
      <c r="E86" s="369">
        <f>F86</f>
        <v>25000</v>
      </c>
      <c r="F86" s="369">
        <v>25000</v>
      </c>
      <c r="G86" s="369">
        <v>0</v>
      </c>
      <c r="H86" s="369">
        <v>0</v>
      </c>
      <c r="I86" s="369">
        <v>0</v>
      </c>
      <c r="J86" s="369">
        <f>K86+L86+M86+N86</f>
        <v>0</v>
      </c>
      <c r="K86" s="369">
        <v>0</v>
      </c>
      <c r="L86" s="369">
        <v>0</v>
      </c>
      <c r="M86" s="369">
        <v>0</v>
      </c>
      <c r="N86" s="369">
        <v>0</v>
      </c>
    </row>
    <row r="87" spans="1:14" ht="21.75" customHeight="1">
      <c r="A87" s="183"/>
      <c r="B87" s="184"/>
      <c r="C87" s="194" t="s">
        <v>204</v>
      </c>
      <c r="D87" s="195" t="s">
        <v>205</v>
      </c>
      <c r="E87" s="369">
        <f>F87</f>
        <v>8000</v>
      </c>
      <c r="F87" s="369">
        <v>8000</v>
      </c>
      <c r="G87" s="369">
        <v>0</v>
      </c>
      <c r="H87" s="369">
        <v>0</v>
      </c>
      <c r="I87" s="369">
        <v>0</v>
      </c>
      <c r="J87" s="369">
        <v>0</v>
      </c>
      <c r="K87" s="369">
        <v>0</v>
      </c>
      <c r="L87" s="369">
        <v>0</v>
      </c>
      <c r="M87" s="369">
        <v>0</v>
      </c>
      <c r="N87" s="369">
        <v>0</v>
      </c>
    </row>
    <row r="88" spans="1:14" ht="21" customHeight="1">
      <c r="A88" s="183"/>
      <c r="B88" s="184"/>
      <c r="C88" s="194" t="s">
        <v>305</v>
      </c>
      <c r="D88" s="195" t="s">
        <v>306</v>
      </c>
      <c r="E88" s="369">
        <f>F88</f>
        <v>65494</v>
      </c>
      <c r="F88" s="369">
        <v>65494</v>
      </c>
      <c r="G88" s="369">
        <v>0</v>
      </c>
      <c r="H88" s="369">
        <v>0</v>
      </c>
      <c r="I88" s="369">
        <v>0</v>
      </c>
      <c r="J88" s="369">
        <f aca="true" t="shared" si="23" ref="J88:J115">K88+L88+M88+N88</f>
        <v>0</v>
      </c>
      <c r="K88" s="369">
        <v>0</v>
      </c>
      <c r="L88" s="369">
        <v>0</v>
      </c>
      <c r="M88" s="369">
        <v>0</v>
      </c>
      <c r="N88" s="369">
        <v>0</v>
      </c>
    </row>
    <row r="89" spans="1:14" ht="30.75" customHeight="1">
      <c r="A89" s="183"/>
      <c r="B89" s="184"/>
      <c r="C89" s="137">
        <v>3020</v>
      </c>
      <c r="D89" s="25" t="s">
        <v>309</v>
      </c>
      <c r="E89" s="369">
        <v>0</v>
      </c>
      <c r="F89" s="369">
        <v>0</v>
      </c>
      <c r="G89" s="369">
        <v>0</v>
      </c>
      <c r="H89" s="369">
        <v>0</v>
      </c>
      <c r="I89" s="369">
        <v>0</v>
      </c>
      <c r="J89" s="369">
        <f t="shared" si="23"/>
        <v>24600</v>
      </c>
      <c r="K89" s="369">
        <v>24600</v>
      </c>
      <c r="L89" s="369">
        <v>0</v>
      </c>
      <c r="M89" s="369">
        <v>0</v>
      </c>
      <c r="N89" s="369">
        <v>0</v>
      </c>
    </row>
    <row r="90" spans="1:14" ht="21.75" customHeight="1">
      <c r="A90" s="183"/>
      <c r="B90" s="184"/>
      <c r="C90" s="135" t="s">
        <v>249</v>
      </c>
      <c r="D90" s="134" t="s">
        <v>212</v>
      </c>
      <c r="E90" s="369">
        <v>0</v>
      </c>
      <c r="F90" s="369">
        <v>0</v>
      </c>
      <c r="G90" s="369">
        <v>0</v>
      </c>
      <c r="H90" s="369">
        <v>0</v>
      </c>
      <c r="I90" s="369">
        <v>0</v>
      </c>
      <c r="J90" s="369">
        <f t="shared" si="23"/>
        <v>4000000</v>
      </c>
      <c r="K90" s="369">
        <v>4000000</v>
      </c>
      <c r="L90" s="369">
        <v>0</v>
      </c>
      <c r="M90" s="369">
        <v>0</v>
      </c>
      <c r="N90" s="369">
        <v>0</v>
      </c>
    </row>
    <row r="91" spans="1:14" ht="21.75" customHeight="1">
      <c r="A91" s="183"/>
      <c r="B91" s="184"/>
      <c r="C91" s="135" t="s">
        <v>250</v>
      </c>
      <c r="D91" s="134" t="s">
        <v>53</v>
      </c>
      <c r="E91" s="369">
        <v>0</v>
      </c>
      <c r="F91" s="369">
        <v>0</v>
      </c>
      <c r="G91" s="369">
        <v>0</v>
      </c>
      <c r="H91" s="369">
        <v>0</v>
      </c>
      <c r="I91" s="369">
        <v>0</v>
      </c>
      <c r="J91" s="369">
        <f t="shared" si="23"/>
        <v>331600</v>
      </c>
      <c r="K91" s="369">
        <v>331600</v>
      </c>
      <c r="L91" s="369">
        <v>0</v>
      </c>
      <c r="M91" s="369">
        <v>0</v>
      </c>
      <c r="N91" s="369">
        <v>0</v>
      </c>
    </row>
    <row r="92" spans="1:14" ht="21.75" customHeight="1">
      <c r="A92" s="183"/>
      <c r="B92" s="184"/>
      <c r="C92" s="135" t="s">
        <v>251</v>
      </c>
      <c r="D92" s="134" t="s">
        <v>375</v>
      </c>
      <c r="E92" s="369">
        <v>0</v>
      </c>
      <c r="F92" s="369">
        <v>0</v>
      </c>
      <c r="G92" s="369">
        <v>0</v>
      </c>
      <c r="H92" s="369">
        <v>0</v>
      </c>
      <c r="I92" s="369">
        <v>0</v>
      </c>
      <c r="J92" s="369">
        <f t="shared" si="23"/>
        <v>683000</v>
      </c>
      <c r="K92" s="369">
        <v>683000</v>
      </c>
      <c r="L92" s="369">
        <v>0</v>
      </c>
      <c r="M92" s="369">
        <v>0</v>
      </c>
      <c r="N92" s="369">
        <v>0</v>
      </c>
    </row>
    <row r="93" spans="1:14" ht="21.75" customHeight="1">
      <c r="A93" s="183"/>
      <c r="B93" s="184"/>
      <c r="C93" s="135" t="s">
        <v>253</v>
      </c>
      <c r="D93" s="134" t="s">
        <v>12</v>
      </c>
      <c r="E93" s="369">
        <v>0</v>
      </c>
      <c r="F93" s="369">
        <v>0</v>
      </c>
      <c r="G93" s="369">
        <v>0</v>
      </c>
      <c r="H93" s="369">
        <v>0</v>
      </c>
      <c r="I93" s="369">
        <v>0</v>
      </c>
      <c r="J93" s="369">
        <f t="shared" si="23"/>
        <v>102000</v>
      </c>
      <c r="K93" s="369">
        <v>102000</v>
      </c>
      <c r="L93" s="369">
        <v>0</v>
      </c>
      <c r="M93" s="369">
        <v>0</v>
      </c>
      <c r="N93" s="369">
        <v>0</v>
      </c>
    </row>
    <row r="94" spans="1:14" ht="21.75" customHeight="1">
      <c r="A94" s="183"/>
      <c r="B94" s="184"/>
      <c r="C94" s="135" t="s">
        <v>310</v>
      </c>
      <c r="D94" s="134" t="s">
        <v>311</v>
      </c>
      <c r="E94" s="369">
        <v>0</v>
      </c>
      <c r="F94" s="369">
        <v>0</v>
      </c>
      <c r="G94" s="369">
        <v>0</v>
      </c>
      <c r="H94" s="369">
        <v>0</v>
      </c>
      <c r="I94" s="369">
        <v>0</v>
      </c>
      <c r="J94" s="369">
        <f t="shared" si="23"/>
        <v>40000</v>
      </c>
      <c r="K94" s="369">
        <v>40000</v>
      </c>
      <c r="L94" s="369">
        <v>0</v>
      </c>
      <c r="M94" s="369">
        <v>0</v>
      </c>
      <c r="N94" s="369">
        <v>0</v>
      </c>
    </row>
    <row r="95" spans="1:14" ht="31.5" customHeight="1">
      <c r="A95" s="183"/>
      <c r="B95" s="184"/>
      <c r="C95" s="135" t="s">
        <v>96</v>
      </c>
      <c r="D95" s="134" t="s">
        <v>136</v>
      </c>
      <c r="E95" s="369">
        <v>0</v>
      </c>
      <c r="F95" s="369">
        <v>0</v>
      </c>
      <c r="G95" s="369">
        <v>0</v>
      </c>
      <c r="H95" s="369">
        <v>0</v>
      </c>
      <c r="I95" s="369">
        <v>0</v>
      </c>
      <c r="J95" s="369">
        <f t="shared" si="23"/>
        <v>20300</v>
      </c>
      <c r="K95" s="369">
        <v>20300</v>
      </c>
      <c r="L95" s="369">
        <v>0</v>
      </c>
      <c r="M95" s="369">
        <v>0</v>
      </c>
      <c r="N95" s="369">
        <v>0</v>
      </c>
    </row>
    <row r="96" spans="1:14" ht="21.75" customHeight="1">
      <c r="A96" s="183"/>
      <c r="B96" s="184"/>
      <c r="C96" s="135" t="s">
        <v>254</v>
      </c>
      <c r="D96" s="134" t="s">
        <v>218</v>
      </c>
      <c r="E96" s="369">
        <v>0</v>
      </c>
      <c r="F96" s="369">
        <v>0</v>
      </c>
      <c r="G96" s="369">
        <v>0</v>
      </c>
      <c r="H96" s="369">
        <v>0</v>
      </c>
      <c r="I96" s="369">
        <v>0</v>
      </c>
      <c r="J96" s="369">
        <f t="shared" si="23"/>
        <v>194800</v>
      </c>
      <c r="K96" s="369">
        <v>194800</v>
      </c>
      <c r="L96" s="369">
        <v>0</v>
      </c>
      <c r="M96" s="369">
        <v>0</v>
      </c>
      <c r="N96" s="369">
        <v>0</v>
      </c>
    </row>
    <row r="97" spans="1:14" ht="32.25" customHeight="1">
      <c r="A97" s="183"/>
      <c r="B97" s="184"/>
      <c r="C97" s="373">
        <v>4240</v>
      </c>
      <c r="D97" s="374" t="s">
        <v>42</v>
      </c>
      <c r="E97" s="369">
        <v>0</v>
      </c>
      <c r="F97" s="369">
        <v>0</v>
      </c>
      <c r="G97" s="369">
        <v>0</v>
      </c>
      <c r="H97" s="369">
        <v>0</v>
      </c>
      <c r="I97" s="369">
        <v>0</v>
      </c>
      <c r="J97" s="369">
        <f t="shared" si="23"/>
        <v>15000</v>
      </c>
      <c r="K97" s="369">
        <v>15000</v>
      </c>
      <c r="L97" s="369">
        <v>0</v>
      </c>
      <c r="M97" s="369">
        <v>0</v>
      </c>
      <c r="N97" s="369">
        <v>0</v>
      </c>
    </row>
    <row r="98" spans="1:14" ht="21.75" customHeight="1">
      <c r="A98" s="183"/>
      <c r="B98" s="184"/>
      <c r="C98" s="135" t="s">
        <v>255</v>
      </c>
      <c r="D98" s="134" t="s">
        <v>213</v>
      </c>
      <c r="E98" s="369">
        <v>0</v>
      </c>
      <c r="F98" s="369">
        <v>0</v>
      </c>
      <c r="G98" s="369">
        <v>0</v>
      </c>
      <c r="H98" s="369">
        <v>0</v>
      </c>
      <c r="I98" s="369">
        <v>0</v>
      </c>
      <c r="J98" s="369">
        <f t="shared" si="23"/>
        <v>247000</v>
      </c>
      <c r="K98" s="369">
        <v>247000</v>
      </c>
      <c r="L98" s="369">
        <v>0</v>
      </c>
      <c r="M98" s="369">
        <v>0</v>
      </c>
      <c r="N98" s="369">
        <v>0</v>
      </c>
    </row>
    <row r="99" spans="1:14" ht="21.75" customHeight="1">
      <c r="A99" s="183"/>
      <c r="B99" s="184"/>
      <c r="C99" s="135" t="s">
        <v>256</v>
      </c>
      <c r="D99" s="134" t="s">
        <v>219</v>
      </c>
      <c r="E99" s="369">
        <v>0</v>
      </c>
      <c r="F99" s="369">
        <v>0</v>
      </c>
      <c r="G99" s="369">
        <v>0</v>
      </c>
      <c r="H99" s="369">
        <v>0</v>
      </c>
      <c r="I99" s="369">
        <v>0</v>
      </c>
      <c r="J99" s="369">
        <f t="shared" si="23"/>
        <v>75500</v>
      </c>
      <c r="K99" s="369">
        <v>75500</v>
      </c>
      <c r="L99" s="369">
        <v>0</v>
      </c>
      <c r="M99" s="369">
        <v>0</v>
      </c>
      <c r="N99" s="369">
        <v>0</v>
      </c>
    </row>
    <row r="100" spans="1:14" ht="21.75" customHeight="1">
      <c r="A100" s="183"/>
      <c r="B100" s="184"/>
      <c r="C100" s="135" t="s">
        <v>257</v>
      </c>
      <c r="D100" s="134" t="s">
        <v>214</v>
      </c>
      <c r="E100" s="369">
        <v>0</v>
      </c>
      <c r="F100" s="369">
        <v>0</v>
      </c>
      <c r="G100" s="369">
        <v>0</v>
      </c>
      <c r="H100" s="369">
        <v>0</v>
      </c>
      <c r="I100" s="369">
        <v>0</v>
      </c>
      <c r="J100" s="369">
        <f t="shared" si="23"/>
        <v>10000</v>
      </c>
      <c r="K100" s="369">
        <v>10000</v>
      </c>
      <c r="L100" s="369">
        <v>0</v>
      </c>
      <c r="M100" s="369">
        <v>0</v>
      </c>
      <c r="N100" s="369">
        <v>0</v>
      </c>
    </row>
    <row r="101" spans="1:14" ht="21.75" customHeight="1">
      <c r="A101" s="183"/>
      <c r="B101" s="184"/>
      <c r="C101" s="135" t="s">
        <v>234</v>
      </c>
      <c r="D101" s="134" t="s">
        <v>206</v>
      </c>
      <c r="E101" s="369">
        <v>0</v>
      </c>
      <c r="F101" s="369">
        <v>0</v>
      </c>
      <c r="G101" s="369">
        <v>0</v>
      </c>
      <c r="H101" s="369">
        <v>0</v>
      </c>
      <c r="I101" s="369">
        <v>0</v>
      </c>
      <c r="J101" s="369">
        <f t="shared" si="23"/>
        <v>1615700</v>
      </c>
      <c r="K101" s="369">
        <v>1615700</v>
      </c>
      <c r="L101" s="369">
        <v>0</v>
      </c>
      <c r="M101" s="369">
        <v>0</v>
      </c>
      <c r="N101" s="369">
        <v>0</v>
      </c>
    </row>
    <row r="102" spans="1:14" ht="21.75" customHeight="1">
      <c r="A102" s="183"/>
      <c r="B102" s="184"/>
      <c r="C102" s="135" t="s">
        <v>258</v>
      </c>
      <c r="D102" s="134" t="s">
        <v>312</v>
      </c>
      <c r="E102" s="369">
        <v>0</v>
      </c>
      <c r="F102" s="369">
        <v>0</v>
      </c>
      <c r="G102" s="369">
        <v>0</v>
      </c>
      <c r="H102" s="369">
        <v>0</v>
      </c>
      <c r="I102" s="369">
        <v>0</v>
      </c>
      <c r="J102" s="369">
        <f t="shared" si="23"/>
        <v>20000</v>
      </c>
      <c r="K102" s="369">
        <v>20000</v>
      </c>
      <c r="L102" s="369">
        <v>0</v>
      </c>
      <c r="M102" s="369">
        <v>0</v>
      </c>
      <c r="N102" s="369">
        <v>0</v>
      </c>
    </row>
    <row r="103" spans="1:14" ht="49.5" customHeight="1">
      <c r="A103" s="183"/>
      <c r="B103" s="184"/>
      <c r="C103" s="373">
        <v>4360</v>
      </c>
      <c r="D103" s="629" t="s">
        <v>554</v>
      </c>
      <c r="E103" s="369">
        <v>0</v>
      </c>
      <c r="F103" s="369">
        <v>0</v>
      </c>
      <c r="G103" s="369">
        <v>0</v>
      </c>
      <c r="H103" s="369">
        <v>0</v>
      </c>
      <c r="I103" s="369">
        <v>0</v>
      </c>
      <c r="J103" s="369">
        <f t="shared" si="23"/>
        <v>23000</v>
      </c>
      <c r="K103" s="369">
        <v>23000</v>
      </c>
      <c r="L103" s="369">
        <v>0</v>
      </c>
      <c r="M103" s="369">
        <v>0</v>
      </c>
      <c r="N103" s="369">
        <v>0</v>
      </c>
    </row>
    <row r="104" spans="1:14" ht="53.25" customHeight="1">
      <c r="A104" s="183"/>
      <c r="B104" s="184"/>
      <c r="C104" s="373">
        <v>4370</v>
      </c>
      <c r="D104" s="629" t="s">
        <v>689</v>
      </c>
      <c r="E104" s="369">
        <v>0</v>
      </c>
      <c r="F104" s="369">
        <v>0</v>
      </c>
      <c r="G104" s="369">
        <v>0</v>
      </c>
      <c r="H104" s="369">
        <v>0</v>
      </c>
      <c r="I104" s="369">
        <v>0</v>
      </c>
      <c r="J104" s="369">
        <f t="shared" si="23"/>
        <v>60000</v>
      </c>
      <c r="K104" s="369">
        <v>60000</v>
      </c>
      <c r="L104" s="369">
        <v>0</v>
      </c>
      <c r="M104" s="369">
        <v>0</v>
      </c>
      <c r="N104" s="369">
        <v>0</v>
      </c>
    </row>
    <row r="105" spans="1:14" ht="25.5" customHeight="1">
      <c r="A105" s="183"/>
      <c r="B105" s="184"/>
      <c r="C105" s="135" t="s">
        <v>404</v>
      </c>
      <c r="D105" s="134" t="s">
        <v>456</v>
      </c>
      <c r="E105" s="369">
        <v>0</v>
      </c>
      <c r="F105" s="369">
        <v>0</v>
      </c>
      <c r="G105" s="369">
        <v>0</v>
      </c>
      <c r="H105" s="369">
        <v>0</v>
      </c>
      <c r="I105" s="369">
        <v>0</v>
      </c>
      <c r="J105" s="369">
        <f t="shared" si="23"/>
        <v>500</v>
      </c>
      <c r="K105" s="369">
        <v>500</v>
      </c>
      <c r="L105" s="369">
        <v>0</v>
      </c>
      <c r="M105" s="369">
        <v>0</v>
      </c>
      <c r="N105" s="369">
        <v>0</v>
      </c>
    </row>
    <row r="106" spans="1:14" ht="31.5" customHeight="1">
      <c r="A106" s="183"/>
      <c r="B106" s="184"/>
      <c r="C106" s="135" t="s">
        <v>156</v>
      </c>
      <c r="D106" s="134" t="s">
        <v>474</v>
      </c>
      <c r="E106" s="369">
        <v>0</v>
      </c>
      <c r="F106" s="369">
        <v>0</v>
      </c>
      <c r="G106" s="369">
        <v>0</v>
      </c>
      <c r="H106" s="369">
        <v>0</v>
      </c>
      <c r="I106" s="369">
        <v>0</v>
      </c>
      <c r="J106" s="369">
        <f t="shared" si="23"/>
        <v>5000</v>
      </c>
      <c r="K106" s="369">
        <v>5000</v>
      </c>
      <c r="L106" s="369">
        <v>0</v>
      </c>
      <c r="M106" s="369">
        <v>0</v>
      </c>
      <c r="N106" s="369">
        <v>0</v>
      </c>
    </row>
    <row r="107" spans="1:14" ht="25.5" customHeight="1">
      <c r="A107" s="183"/>
      <c r="B107" s="184"/>
      <c r="C107" s="135" t="s">
        <v>259</v>
      </c>
      <c r="D107" s="134" t="s">
        <v>215</v>
      </c>
      <c r="E107" s="369">
        <v>0</v>
      </c>
      <c r="F107" s="369">
        <v>0</v>
      </c>
      <c r="G107" s="369">
        <v>0</v>
      </c>
      <c r="H107" s="369">
        <v>0</v>
      </c>
      <c r="I107" s="369">
        <v>0</v>
      </c>
      <c r="J107" s="369">
        <f t="shared" si="23"/>
        <v>53000</v>
      </c>
      <c r="K107" s="369">
        <v>53000</v>
      </c>
      <c r="L107" s="369">
        <v>0</v>
      </c>
      <c r="M107" s="369">
        <v>0</v>
      </c>
      <c r="N107" s="369">
        <v>0</v>
      </c>
    </row>
    <row r="108" spans="1:14" ht="23.25" customHeight="1">
      <c r="A108" s="183"/>
      <c r="B108" s="184"/>
      <c r="C108" s="135" t="s">
        <v>313</v>
      </c>
      <c r="D108" s="134" t="s">
        <v>314</v>
      </c>
      <c r="E108" s="369">
        <v>0</v>
      </c>
      <c r="F108" s="369">
        <v>0</v>
      </c>
      <c r="G108" s="369">
        <v>0</v>
      </c>
      <c r="H108" s="369">
        <v>0</v>
      </c>
      <c r="I108" s="369">
        <v>0</v>
      </c>
      <c r="J108" s="369">
        <f t="shared" si="23"/>
        <v>4000</v>
      </c>
      <c r="K108" s="369">
        <v>4000</v>
      </c>
      <c r="L108" s="369">
        <v>0</v>
      </c>
      <c r="M108" s="369">
        <v>0</v>
      </c>
      <c r="N108" s="369">
        <v>0</v>
      </c>
    </row>
    <row r="109" spans="1:14" ht="24.75" customHeight="1">
      <c r="A109" s="183"/>
      <c r="B109" s="184"/>
      <c r="C109" s="135" t="s">
        <v>260</v>
      </c>
      <c r="D109" s="134" t="s">
        <v>207</v>
      </c>
      <c r="E109" s="369">
        <v>0</v>
      </c>
      <c r="F109" s="369">
        <v>0</v>
      </c>
      <c r="G109" s="369">
        <v>0</v>
      </c>
      <c r="H109" s="369">
        <v>0</v>
      </c>
      <c r="I109" s="369">
        <v>0</v>
      </c>
      <c r="J109" s="369">
        <f t="shared" si="23"/>
        <v>117500</v>
      </c>
      <c r="K109" s="369">
        <v>117500</v>
      </c>
      <c r="L109" s="369">
        <v>0</v>
      </c>
      <c r="M109" s="369">
        <v>0</v>
      </c>
      <c r="N109" s="369">
        <v>0</v>
      </c>
    </row>
    <row r="110" spans="1:14" ht="32.25" customHeight="1">
      <c r="A110" s="183"/>
      <c r="B110" s="184"/>
      <c r="C110" s="135" t="s">
        <v>261</v>
      </c>
      <c r="D110" s="134" t="s">
        <v>262</v>
      </c>
      <c r="E110" s="369">
        <v>0</v>
      </c>
      <c r="F110" s="369">
        <v>0</v>
      </c>
      <c r="G110" s="369">
        <v>0</v>
      </c>
      <c r="H110" s="369">
        <v>0</v>
      </c>
      <c r="I110" s="369">
        <v>0</v>
      </c>
      <c r="J110" s="369">
        <f t="shared" si="23"/>
        <v>149800</v>
      </c>
      <c r="K110" s="369">
        <v>149800</v>
      </c>
      <c r="L110" s="369">
        <v>0</v>
      </c>
      <c r="M110" s="369">
        <v>0</v>
      </c>
      <c r="N110" s="369">
        <v>0</v>
      </c>
    </row>
    <row r="111" spans="1:14" ht="42" customHeight="1">
      <c r="A111" s="183"/>
      <c r="B111" s="184"/>
      <c r="C111" s="135" t="s">
        <v>403</v>
      </c>
      <c r="D111" s="134" t="s">
        <v>402</v>
      </c>
      <c r="E111" s="369">
        <v>0</v>
      </c>
      <c r="F111" s="369">
        <v>0</v>
      </c>
      <c r="G111" s="369">
        <v>0</v>
      </c>
      <c r="H111" s="369">
        <v>0</v>
      </c>
      <c r="I111" s="369">
        <v>0</v>
      </c>
      <c r="J111" s="369">
        <f t="shared" si="23"/>
        <v>500</v>
      </c>
      <c r="K111" s="369">
        <v>500</v>
      </c>
      <c r="L111" s="369">
        <v>0</v>
      </c>
      <c r="M111" s="369">
        <v>0</v>
      </c>
      <c r="N111" s="369">
        <v>0</v>
      </c>
    </row>
    <row r="112" spans="1:14" ht="33" customHeight="1">
      <c r="A112" s="183"/>
      <c r="B112" s="184"/>
      <c r="C112" s="135" t="s">
        <v>192</v>
      </c>
      <c r="D112" s="134" t="s">
        <v>553</v>
      </c>
      <c r="E112" s="369">
        <v>0</v>
      </c>
      <c r="F112" s="369">
        <v>0</v>
      </c>
      <c r="G112" s="369">
        <v>0</v>
      </c>
      <c r="H112" s="369">
        <v>0</v>
      </c>
      <c r="I112" s="369">
        <v>0</v>
      </c>
      <c r="J112" s="369">
        <f t="shared" si="23"/>
        <v>500</v>
      </c>
      <c r="K112" s="369">
        <v>500</v>
      </c>
      <c r="L112" s="369">
        <v>0</v>
      </c>
      <c r="M112" s="369">
        <v>0</v>
      </c>
      <c r="N112" s="369">
        <v>0</v>
      </c>
    </row>
    <row r="113" spans="1:14" ht="33" customHeight="1">
      <c r="A113" s="183"/>
      <c r="B113" s="184"/>
      <c r="C113" s="135" t="s">
        <v>171</v>
      </c>
      <c r="D113" s="134" t="s">
        <v>172</v>
      </c>
      <c r="E113" s="369">
        <v>0</v>
      </c>
      <c r="F113" s="369">
        <v>0</v>
      </c>
      <c r="G113" s="369">
        <v>0</v>
      </c>
      <c r="H113" s="369">
        <v>0</v>
      </c>
      <c r="I113" s="369">
        <v>0</v>
      </c>
      <c r="J113" s="369">
        <f t="shared" si="23"/>
        <v>31500</v>
      </c>
      <c r="K113" s="369">
        <v>31500</v>
      </c>
      <c r="L113" s="369">
        <v>0</v>
      </c>
      <c r="M113" s="369">
        <v>0</v>
      </c>
      <c r="N113" s="369">
        <v>0</v>
      </c>
    </row>
    <row r="114" spans="1:14" ht="33" customHeight="1">
      <c r="A114" s="183"/>
      <c r="B114" s="184"/>
      <c r="C114" s="373">
        <v>6060</v>
      </c>
      <c r="D114" s="199" t="s">
        <v>269</v>
      </c>
      <c r="E114" s="369">
        <v>0</v>
      </c>
      <c r="F114" s="369">
        <v>0</v>
      </c>
      <c r="G114" s="369">
        <v>0</v>
      </c>
      <c r="H114" s="369">
        <v>0</v>
      </c>
      <c r="I114" s="369">
        <v>0</v>
      </c>
      <c r="J114" s="369">
        <f t="shared" si="23"/>
        <v>60000</v>
      </c>
      <c r="K114" s="369">
        <v>60000</v>
      </c>
      <c r="L114" s="369">
        <v>0</v>
      </c>
      <c r="M114" s="369">
        <v>0</v>
      </c>
      <c r="N114" s="369">
        <v>0</v>
      </c>
    </row>
    <row r="115" spans="1:14" ht="22.5" customHeight="1">
      <c r="A115" s="183"/>
      <c r="B115" s="184"/>
      <c r="C115" s="373" t="s">
        <v>225</v>
      </c>
      <c r="D115" s="199" t="s">
        <v>667</v>
      </c>
      <c r="E115" s="369">
        <v>0</v>
      </c>
      <c r="F115" s="369">
        <v>0</v>
      </c>
      <c r="G115" s="369">
        <v>0</v>
      </c>
      <c r="H115" s="369">
        <v>0</v>
      </c>
      <c r="I115" s="369">
        <v>0</v>
      </c>
      <c r="J115" s="369">
        <f t="shared" si="23"/>
        <v>60000</v>
      </c>
      <c r="K115" s="369">
        <v>60000</v>
      </c>
      <c r="L115" s="369">
        <v>0</v>
      </c>
      <c r="M115" s="369">
        <v>0</v>
      </c>
      <c r="N115" s="369">
        <v>0</v>
      </c>
    </row>
    <row r="116" spans="1:14" s="371" customFormat="1" ht="27" customHeight="1">
      <c r="A116" s="551"/>
      <c r="B116" s="605" t="s">
        <v>315</v>
      </c>
      <c r="C116" s="605"/>
      <c r="D116" s="599" t="s">
        <v>391</v>
      </c>
      <c r="E116" s="600">
        <f aca="true" t="shared" si="24" ref="E116:N116">SUM(E117:E125)</f>
        <v>44000</v>
      </c>
      <c r="F116" s="600">
        <f t="shared" si="24"/>
        <v>0</v>
      </c>
      <c r="G116" s="600">
        <f t="shared" si="24"/>
        <v>41000</v>
      </c>
      <c r="H116" s="600">
        <f t="shared" si="24"/>
        <v>0</v>
      </c>
      <c r="I116" s="600">
        <f t="shared" si="24"/>
        <v>3000</v>
      </c>
      <c r="J116" s="600">
        <f t="shared" si="24"/>
        <v>44000</v>
      </c>
      <c r="K116" s="600">
        <f t="shared" si="24"/>
        <v>0</v>
      </c>
      <c r="L116" s="600">
        <f t="shared" si="24"/>
        <v>41000</v>
      </c>
      <c r="M116" s="600">
        <f t="shared" si="24"/>
        <v>0</v>
      </c>
      <c r="N116" s="600">
        <f t="shared" si="24"/>
        <v>3000</v>
      </c>
    </row>
    <row r="117" spans="1:14" ht="67.5" customHeight="1">
      <c r="A117" s="183"/>
      <c r="B117" s="183"/>
      <c r="C117" s="135" t="s">
        <v>232</v>
      </c>
      <c r="D117" s="134" t="s">
        <v>233</v>
      </c>
      <c r="E117" s="369">
        <f>G117</f>
        <v>41000</v>
      </c>
      <c r="F117" s="369">
        <v>0</v>
      </c>
      <c r="G117" s="369">
        <v>41000</v>
      </c>
      <c r="H117" s="369">
        <v>0</v>
      </c>
      <c r="I117" s="369">
        <v>0</v>
      </c>
      <c r="J117" s="369">
        <f aca="true" t="shared" si="25" ref="J117:J125">K117+L117+M117+N117</f>
        <v>0</v>
      </c>
      <c r="K117" s="369">
        <v>0</v>
      </c>
      <c r="L117" s="369">
        <v>0</v>
      </c>
      <c r="M117" s="369">
        <v>0</v>
      </c>
      <c r="N117" s="369">
        <v>0</v>
      </c>
    </row>
    <row r="118" spans="1:14" ht="54.75" customHeight="1">
      <c r="A118" s="183"/>
      <c r="B118" s="183"/>
      <c r="C118" s="135" t="s">
        <v>316</v>
      </c>
      <c r="D118" s="134" t="s">
        <v>317</v>
      </c>
      <c r="E118" s="369">
        <f>F118+G118+H118+I118</f>
        <v>3000</v>
      </c>
      <c r="F118" s="369">
        <v>0</v>
      </c>
      <c r="G118" s="369">
        <v>0</v>
      </c>
      <c r="H118" s="369">
        <v>0</v>
      </c>
      <c r="I118" s="369">
        <v>3000</v>
      </c>
      <c r="J118" s="369">
        <f t="shared" si="25"/>
        <v>0</v>
      </c>
      <c r="K118" s="369">
        <v>0</v>
      </c>
      <c r="L118" s="369">
        <v>0</v>
      </c>
      <c r="M118" s="369">
        <v>0</v>
      </c>
      <c r="N118" s="369">
        <v>0</v>
      </c>
    </row>
    <row r="119" spans="1:14" ht="21.75" customHeight="1">
      <c r="A119" s="183"/>
      <c r="B119" s="183"/>
      <c r="C119" s="133" t="s">
        <v>240</v>
      </c>
      <c r="D119" s="134" t="s">
        <v>241</v>
      </c>
      <c r="E119" s="369">
        <v>0</v>
      </c>
      <c r="F119" s="369">
        <v>0</v>
      </c>
      <c r="G119" s="369">
        <v>0</v>
      </c>
      <c r="H119" s="369">
        <v>0</v>
      </c>
      <c r="I119" s="369">
        <v>0</v>
      </c>
      <c r="J119" s="369">
        <f t="shared" si="25"/>
        <v>17000</v>
      </c>
      <c r="K119" s="369">
        <v>0</v>
      </c>
      <c r="L119" s="369">
        <v>17000</v>
      </c>
      <c r="M119" s="369">
        <v>0</v>
      </c>
      <c r="N119" s="369">
        <v>0</v>
      </c>
    </row>
    <row r="120" spans="1:14" ht="21.75" customHeight="1">
      <c r="A120" s="183"/>
      <c r="B120" s="183"/>
      <c r="C120" s="135" t="s">
        <v>251</v>
      </c>
      <c r="D120" s="134" t="s">
        <v>252</v>
      </c>
      <c r="E120" s="369">
        <v>0</v>
      </c>
      <c r="F120" s="369">
        <v>0</v>
      </c>
      <c r="G120" s="369">
        <v>0</v>
      </c>
      <c r="H120" s="369">
        <v>0</v>
      </c>
      <c r="I120" s="369">
        <v>0</v>
      </c>
      <c r="J120" s="369">
        <f t="shared" si="25"/>
        <v>1300</v>
      </c>
      <c r="K120" s="369">
        <v>0</v>
      </c>
      <c r="L120" s="369">
        <v>1300</v>
      </c>
      <c r="M120" s="369">
        <v>0</v>
      </c>
      <c r="N120" s="369">
        <v>0</v>
      </c>
    </row>
    <row r="121" spans="1:14" ht="21.75" customHeight="1">
      <c r="A121" s="183"/>
      <c r="B121" s="183"/>
      <c r="C121" s="135" t="s">
        <v>253</v>
      </c>
      <c r="D121" s="134" t="s">
        <v>12</v>
      </c>
      <c r="E121" s="369">
        <v>0</v>
      </c>
      <c r="F121" s="369">
        <v>0</v>
      </c>
      <c r="G121" s="369">
        <v>0</v>
      </c>
      <c r="H121" s="369">
        <v>0</v>
      </c>
      <c r="I121" s="369">
        <v>0</v>
      </c>
      <c r="J121" s="369">
        <f t="shared" si="25"/>
        <v>200</v>
      </c>
      <c r="K121" s="369">
        <v>0</v>
      </c>
      <c r="L121" s="369">
        <v>200</v>
      </c>
      <c r="M121" s="369">
        <v>0</v>
      </c>
      <c r="N121" s="369">
        <v>0</v>
      </c>
    </row>
    <row r="122" spans="1:14" ht="21.75" customHeight="1">
      <c r="A122" s="183"/>
      <c r="B122" s="183"/>
      <c r="C122" s="135" t="s">
        <v>310</v>
      </c>
      <c r="D122" s="134" t="s">
        <v>311</v>
      </c>
      <c r="E122" s="369">
        <v>0</v>
      </c>
      <c r="F122" s="369">
        <v>0</v>
      </c>
      <c r="G122" s="369">
        <v>0</v>
      </c>
      <c r="H122" s="369">
        <v>0</v>
      </c>
      <c r="I122" s="369">
        <v>0</v>
      </c>
      <c r="J122" s="369">
        <f t="shared" si="25"/>
        <v>8000</v>
      </c>
      <c r="K122" s="369">
        <v>0</v>
      </c>
      <c r="L122" s="369">
        <v>8000</v>
      </c>
      <c r="M122" s="369">
        <v>0</v>
      </c>
      <c r="N122" s="369">
        <v>0</v>
      </c>
    </row>
    <row r="123" spans="1:14" ht="21.75" customHeight="1">
      <c r="A123" s="183"/>
      <c r="B123" s="183"/>
      <c r="C123" s="135" t="s">
        <v>254</v>
      </c>
      <c r="D123" s="134" t="s">
        <v>218</v>
      </c>
      <c r="E123" s="369">
        <v>0</v>
      </c>
      <c r="F123" s="369">
        <v>0</v>
      </c>
      <c r="G123" s="369">
        <v>0</v>
      </c>
      <c r="H123" s="369">
        <v>0</v>
      </c>
      <c r="I123" s="369">
        <v>0</v>
      </c>
      <c r="J123" s="369">
        <f t="shared" si="25"/>
        <v>4000</v>
      </c>
      <c r="K123" s="369">
        <v>0</v>
      </c>
      <c r="L123" s="369">
        <v>4000</v>
      </c>
      <c r="M123" s="369">
        <v>0</v>
      </c>
      <c r="N123" s="369">
        <v>0</v>
      </c>
    </row>
    <row r="124" spans="1:14" ht="21.75" customHeight="1">
      <c r="A124" s="183"/>
      <c r="B124" s="183"/>
      <c r="C124" s="135" t="s">
        <v>257</v>
      </c>
      <c r="D124" s="134" t="s">
        <v>214</v>
      </c>
      <c r="E124" s="369">
        <v>0</v>
      </c>
      <c r="F124" s="369">
        <v>0</v>
      </c>
      <c r="G124" s="369">
        <v>0</v>
      </c>
      <c r="H124" s="369">
        <v>0</v>
      </c>
      <c r="I124" s="369">
        <v>0</v>
      </c>
      <c r="J124" s="369">
        <f t="shared" si="25"/>
        <v>9500</v>
      </c>
      <c r="K124" s="369">
        <v>0</v>
      </c>
      <c r="L124" s="369">
        <v>6500</v>
      </c>
      <c r="M124" s="369">
        <v>0</v>
      </c>
      <c r="N124" s="369">
        <v>3000</v>
      </c>
    </row>
    <row r="125" spans="1:14" ht="21.75" customHeight="1">
      <c r="A125" s="183"/>
      <c r="B125" s="183"/>
      <c r="C125" s="135" t="s">
        <v>234</v>
      </c>
      <c r="D125" s="134" t="s">
        <v>206</v>
      </c>
      <c r="E125" s="369">
        <v>0</v>
      </c>
      <c r="F125" s="369">
        <v>0</v>
      </c>
      <c r="G125" s="369">
        <v>0</v>
      </c>
      <c r="H125" s="369">
        <v>0</v>
      </c>
      <c r="I125" s="369">
        <v>0</v>
      </c>
      <c r="J125" s="369">
        <f t="shared" si="25"/>
        <v>4000</v>
      </c>
      <c r="K125" s="369">
        <v>0</v>
      </c>
      <c r="L125" s="369">
        <v>4000</v>
      </c>
      <c r="M125" s="369">
        <v>0</v>
      </c>
      <c r="N125" s="369">
        <v>0</v>
      </c>
    </row>
    <row r="126" spans="1:14" s="371" customFormat="1" ht="25.5">
      <c r="A126" s="551"/>
      <c r="B126" s="605" t="s">
        <v>401</v>
      </c>
      <c r="C126" s="605"/>
      <c r="D126" s="599" t="s">
        <v>400</v>
      </c>
      <c r="E126" s="600">
        <f aca="true" t="shared" si="26" ref="E126:N126">E127+E128+E129+E130</f>
        <v>0</v>
      </c>
      <c r="F126" s="600">
        <f t="shared" si="26"/>
        <v>0</v>
      </c>
      <c r="G126" s="600">
        <f t="shared" si="26"/>
        <v>0</v>
      </c>
      <c r="H126" s="600">
        <f t="shared" si="26"/>
        <v>0</v>
      </c>
      <c r="I126" s="600">
        <f t="shared" si="26"/>
        <v>0</v>
      </c>
      <c r="J126" s="600">
        <f t="shared" si="26"/>
        <v>115000</v>
      </c>
      <c r="K126" s="600">
        <f t="shared" si="26"/>
        <v>115000</v>
      </c>
      <c r="L126" s="600">
        <f t="shared" si="26"/>
        <v>0</v>
      </c>
      <c r="M126" s="600">
        <f t="shared" si="26"/>
        <v>0</v>
      </c>
      <c r="N126" s="600">
        <f t="shared" si="26"/>
        <v>0</v>
      </c>
    </row>
    <row r="127" spans="1:14" ht="33" customHeight="1">
      <c r="A127" s="183"/>
      <c r="B127" s="182"/>
      <c r="C127" s="375">
        <v>3040</v>
      </c>
      <c r="D127" s="26" t="s">
        <v>379</v>
      </c>
      <c r="E127" s="369">
        <v>0</v>
      </c>
      <c r="F127" s="369">
        <v>0</v>
      </c>
      <c r="G127" s="369">
        <v>0</v>
      </c>
      <c r="H127" s="369">
        <v>0</v>
      </c>
      <c r="I127" s="369">
        <v>0</v>
      </c>
      <c r="J127" s="369">
        <f>K127+L127+M127+N127</f>
        <v>10000</v>
      </c>
      <c r="K127" s="369">
        <v>10000</v>
      </c>
      <c r="L127" s="369">
        <v>0</v>
      </c>
      <c r="M127" s="369">
        <v>0</v>
      </c>
      <c r="N127" s="369">
        <v>0</v>
      </c>
    </row>
    <row r="128" spans="1:14" ht="21.75" customHeight="1">
      <c r="A128" s="183"/>
      <c r="B128" s="182"/>
      <c r="C128" s="135" t="s">
        <v>310</v>
      </c>
      <c r="D128" s="134" t="s">
        <v>311</v>
      </c>
      <c r="E128" s="369">
        <v>0</v>
      </c>
      <c r="F128" s="369">
        <v>0</v>
      </c>
      <c r="G128" s="369">
        <v>0</v>
      </c>
      <c r="H128" s="369">
        <v>0</v>
      </c>
      <c r="I128" s="369">
        <v>0</v>
      </c>
      <c r="J128" s="369">
        <f>K128+L128+M128+N128</f>
        <v>5000</v>
      </c>
      <c r="K128" s="369">
        <v>5000</v>
      </c>
      <c r="L128" s="369">
        <v>0</v>
      </c>
      <c r="M128" s="369">
        <v>0</v>
      </c>
      <c r="N128" s="369">
        <v>0</v>
      </c>
    </row>
    <row r="129" spans="1:14" ht="21.75" customHeight="1">
      <c r="A129" s="183"/>
      <c r="B129" s="182"/>
      <c r="C129" s="135" t="s">
        <v>254</v>
      </c>
      <c r="D129" s="134" t="s">
        <v>218</v>
      </c>
      <c r="E129" s="369">
        <v>0</v>
      </c>
      <c r="F129" s="369">
        <v>0</v>
      </c>
      <c r="G129" s="369">
        <v>0</v>
      </c>
      <c r="H129" s="369">
        <v>0</v>
      </c>
      <c r="I129" s="369">
        <v>0</v>
      </c>
      <c r="J129" s="369">
        <f>K129+L129+M129+N129</f>
        <v>30000</v>
      </c>
      <c r="K129" s="369">
        <v>30000</v>
      </c>
      <c r="L129" s="369">
        <v>0</v>
      </c>
      <c r="M129" s="369">
        <v>0</v>
      </c>
      <c r="N129" s="369">
        <v>0</v>
      </c>
    </row>
    <row r="130" spans="1:14" ht="21.75" customHeight="1">
      <c r="A130" s="183"/>
      <c r="B130" s="182"/>
      <c r="C130" s="135" t="s">
        <v>234</v>
      </c>
      <c r="D130" s="134" t="s">
        <v>206</v>
      </c>
      <c r="E130" s="369">
        <v>0</v>
      </c>
      <c r="F130" s="369">
        <v>0</v>
      </c>
      <c r="G130" s="369">
        <v>0</v>
      </c>
      <c r="H130" s="369">
        <v>0</v>
      </c>
      <c r="I130" s="369">
        <v>0</v>
      </c>
      <c r="J130" s="369">
        <f>K130+L130+M130+N130</f>
        <v>70000</v>
      </c>
      <c r="K130" s="369">
        <v>70000</v>
      </c>
      <c r="L130" s="369">
        <v>0</v>
      </c>
      <c r="M130" s="369">
        <v>0</v>
      </c>
      <c r="N130" s="369">
        <v>0</v>
      </c>
    </row>
    <row r="131" spans="1:14" ht="30" customHeight="1">
      <c r="A131" s="370" t="s">
        <v>319</v>
      </c>
      <c r="B131" s="370"/>
      <c r="C131" s="370"/>
      <c r="D131" s="366" t="s">
        <v>320</v>
      </c>
      <c r="E131" s="367">
        <f aca="true" t="shared" si="27" ref="E131:N131">SUM(E134+E132+E136)</f>
        <v>5507000</v>
      </c>
      <c r="F131" s="367">
        <f t="shared" si="27"/>
        <v>0</v>
      </c>
      <c r="G131" s="367">
        <f t="shared" si="27"/>
        <v>5507000</v>
      </c>
      <c r="H131" s="367">
        <f t="shared" si="27"/>
        <v>0</v>
      </c>
      <c r="I131" s="367">
        <f t="shared" si="27"/>
        <v>0</v>
      </c>
      <c r="J131" s="367">
        <f t="shared" si="27"/>
        <v>206700</v>
      </c>
      <c r="K131" s="367">
        <f t="shared" si="27"/>
        <v>206700</v>
      </c>
      <c r="L131" s="367">
        <f t="shared" si="27"/>
        <v>0</v>
      </c>
      <c r="M131" s="367">
        <f t="shared" si="27"/>
        <v>0</v>
      </c>
      <c r="N131" s="367">
        <f t="shared" si="27"/>
        <v>0</v>
      </c>
    </row>
    <row r="132" spans="1:14" ht="27" customHeight="1">
      <c r="A132" s="551"/>
      <c r="B132" s="605" t="s">
        <v>163</v>
      </c>
      <c r="C132" s="598"/>
      <c r="D132" s="599" t="s">
        <v>164</v>
      </c>
      <c r="E132" s="600">
        <f aca="true" t="shared" si="28" ref="E132:N132">E133</f>
        <v>0</v>
      </c>
      <c r="F132" s="600">
        <f t="shared" si="28"/>
        <v>0</v>
      </c>
      <c r="G132" s="600">
        <f t="shared" si="28"/>
        <v>0</v>
      </c>
      <c r="H132" s="600">
        <f t="shared" si="28"/>
        <v>0</v>
      </c>
      <c r="I132" s="600">
        <f t="shared" si="28"/>
        <v>0</v>
      </c>
      <c r="J132" s="600">
        <f t="shared" si="28"/>
        <v>200000</v>
      </c>
      <c r="K132" s="600">
        <f t="shared" si="28"/>
        <v>200000</v>
      </c>
      <c r="L132" s="600">
        <f t="shared" si="28"/>
        <v>0</v>
      </c>
      <c r="M132" s="600">
        <f t="shared" si="28"/>
        <v>0</v>
      </c>
      <c r="N132" s="600">
        <f t="shared" si="28"/>
        <v>0</v>
      </c>
    </row>
    <row r="133" spans="1:14" ht="57" customHeight="1">
      <c r="A133" s="551"/>
      <c r="B133" s="376"/>
      <c r="C133" s="198" t="s">
        <v>506</v>
      </c>
      <c r="D133" s="377" t="s">
        <v>523</v>
      </c>
      <c r="E133" s="369">
        <v>0</v>
      </c>
      <c r="F133" s="369">
        <v>0</v>
      </c>
      <c r="G133" s="369">
        <v>0</v>
      </c>
      <c r="H133" s="369">
        <v>0</v>
      </c>
      <c r="I133" s="369">
        <v>0</v>
      </c>
      <c r="J133" s="369">
        <f>K133+L133+M133+N133</f>
        <v>200000</v>
      </c>
      <c r="K133" s="369">
        <v>200000</v>
      </c>
      <c r="L133" s="369">
        <v>0</v>
      </c>
      <c r="M133" s="369">
        <v>0</v>
      </c>
      <c r="N133" s="369">
        <v>0</v>
      </c>
    </row>
    <row r="134" spans="1:14" ht="25.5">
      <c r="A134" s="551"/>
      <c r="B134" s="605" t="s">
        <v>321</v>
      </c>
      <c r="C134" s="598"/>
      <c r="D134" s="599" t="s">
        <v>135</v>
      </c>
      <c r="E134" s="600">
        <f aca="true" t="shared" si="29" ref="E134:N134">SUM(E135)</f>
        <v>5507000</v>
      </c>
      <c r="F134" s="600">
        <f t="shared" si="29"/>
        <v>0</v>
      </c>
      <c r="G134" s="600">
        <f t="shared" si="29"/>
        <v>5507000</v>
      </c>
      <c r="H134" s="600">
        <f t="shared" si="29"/>
        <v>0</v>
      </c>
      <c r="I134" s="600">
        <f t="shared" si="29"/>
        <v>0</v>
      </c>
      <c r="J134" s="600">
        <f t="shared" si="29"/>
        <v>0</v>
      </c>
      <c r="K134" s="600">
        <f t="shared" si="29"/>
        <v>0</v>
      </c>
      <c r="L134" s="600">
        <f t="shared" si="29"/>
        <v>0</v>
      </c>
      <c r="M134" s="600">
        <f t="shared" si="29"/>
        <v>0</v>
      </c>
      <c r="N134" s="600">
        <f t="shared" si="29"/>
        <v>0</v>
      </c>
    </row>
    <row r="135" spans="1:14" ht="71.25" customHeight="1">
      <c r="A135" s="551"/>
      <c r="B135" s="183"/>
      <c r="C135" s="135" t="s">
        <v>232</v>
      </c>
      <c r="D135" s="134" t="s">
        <v>233</v>
      </c>
      <c r="E135" s="369">
        <f>SUM(F135+G135+H135+I135)</f>
        <v>5507000</v>
      </c>
      <c r="F135" s="369">
        <v>0</v>
      </c>
      <c r="G135" s="369">
        <v>5507000</v>
      </c>
      <c r="H135" s="369">
        <v>0</v>
      </c>
      <c r="I135" s="369">
        <v>0</v>
      </c>
      <c r="J135" s="369">
        <f>K135+L135+M135+N135</f>
        <v>0</v>
      </c>
      <c r="K135" s="369">
        <v>0</v>
      </c>
      <c r="L135" s="369">
        <v>0</v>
      </c>
      <c r="M135" s="369">
        <v>0</v>
      </c>
      <c r="N135" s="369">
        <v>0</v>
      </c>
    </row>
    <row r="136" spans="1:14" ht="23.25" customHeight="1">
      <c r="A136" s="551"/>
      <c r="B136" s="605" t="s">
        <v>398</v>
      </c>
      <c r="C136" s="598"/>
      <c r="D136" s="599" t="s">
        <v>457</v>
      </c>
      <c r="E136" s="600">
        <f aca="true" t="shared" si="30" ref="E136:N136">SUM(E137:E138)</f>
        <v>0</v>
      </c>
      <c r="F136" s="600">
        <f t="shared" si="30"/>
        <v>0</v>
      </c>
      <c r="G136" s="600">
        <f t="shared" si="30"/>
        <v>0</v>
      </c>
      <c r="H136" s="600">
        <f t="shared" si="30"/>
        <v>0</v>
      </c>
      <c r="I136" s="600">
        <f t="shared" si="30"/>
        <v>0</v>
      </c>
      <c r="J136" s="600">
        <f t="shared" si="30"/>
        <v>6700</v>
      </c>
      <c r="K136" s="600">
        <f t="shared" si="30"/>
        <v>6700</v>
      </c>
      <c r="L136" s="600">
        <f t="shared" si="30"/>
        <v>0</v>
      </c>
      <c r="M136" s="600">
        <f t="shared" si="30"/>
        <v>0</v>
      </c>
      <c r="N136" s="600">
        <f t="shared" si="30"/>
        <v>0</v>
      </c>
    </row>
    <row r="137" spans="1:14" ht="21.75" customHeight="1">
      <c r="A137" s="551"/>
      <c r="B137" s="178"/>
      <c r="C137" s="135" t="s">
        <v>254</v>
      </c>
      <c r="D137" s="134" t="s">
        <v>218</v>
      </c>
      <c r="E137" s="369">
        <v>0</v>
      </c>
      <c r="F137" s="369">
        <v>0</v>
      </c>
      <c r="G137" s="369">
        <v>0</v>
      </c>
      <c r="H137" s="369">
        <v>0</v>
      </c>
      <c r="I137" s="369">
        <v>0</v>
      </c>
      <c r="J137" s="369">
        <f>K137+L137+M137+N137</f>
        <v>5000</v>
      </c>
      <c r="K137" s="369">
        <v>5000</v>
      </c>
      <c r="L137" s="369">
        <v>0</v>
      </c>
      <c r="M137" s="369">
        <v>0</v>
      </c>
      <c r="N137" s="369">
        <v>0</v>
      </c>
    </row>
    <row r="138" spans="1:14" ht="21.75" customHeight="1">
      <c r="A138" s="551"/>
      <c r="B138" s="178"/>
      <c r="C138" s="135" t="s">
        <v>234</v>
      </c>
      <c r="D138" s="134" t="s">
        <v>206</v>
      </c>
      <c r="E138" s="369">
        <v>0</v>
      </c>
      <c r="F138" s="369">
        <v>0</v>
      </c>
      <c r="G138" s="369">
        <v>0</v>
      </c>
      <c r="H138" s="369">
        <v>0</v>
      </c>
      <c r="I138" s="369">
        <v>0</v>
      </c>
      <c r="J138" s="369">
        <f>K138+L138+M138+N138</f>
        <v>1700</v>
      </c>
      <c r="K138" s="369">
        <v>1700</v>
      </c>
      <c r="L138" s="369">
        <v>0</v>
      </c>
      <c r="M138" s="369">
        <v>0</v>
      </c>
      <c r="N138" s="369">
        <v>0</v>
      </c>
    </row>
    <row r="139" spans="1:14" ht="63.75">
      <c r="A139" s="370" t="s">
        <v>16</v>
      </c>
      <c r="B139" s="370"/>
      <c r="C139" s="370"/>
      <c r="D139" s="366" t="s">
        <v>17</v>
      </c>
      <c r="E139" s="367">
        <f aca="true" t="shared" si="31" ref="E139:N139">SUM(E144+E140)</f>
        <v>16811039</v>
      </c>
      <c r="F139" s="367">
        <f t="shared" si="31"/>
        <v>16811039</v>
      </c>
      <c r="G139" s="367">
        <f t="shared" si="31"/>
        <v>0</v>
      </c>
      <c r="H139" s="367">
        <f t="shared" si="31"/>
        <v>0</v>
      </c>
      <c r="I139" s="367">
        <f t="shared" si="31"/>
        <v>0</v>
      </c>
      <c r="J139" s="367">
        <f t="shared" si="31"/>
        <v>0</v>
      </c>
      <c r="K139" s="367">
        <f t="shared" si="31"/>
        <v>0</v>
      </c>
      <c r="L139" s="367">
        <f t="shared" si="31"/>
        <v>0</v>
      </c>
      <c r="M139" s="367">
        <f t="shared" si="31"/>
        <v>0</v>
      </c>
      <c r="N139" s="367">
        <f t="shared" si="31"/>
        <v>0</v>
      </c>
    </row>
    <row r="140" spans="1:14" ht="42" customHeight="1">
      <c r="A140" s="551"/>
      <c r="B140" s="605" t="s">
        <v>193</v>
      </c>
      <c r="C140" s="605"/>
      <c r="D140" s="599" t="s">
        <v>458</v>
      </c>
      <c r="E140" s="600">
        <f aca="true" t="shared" si="32" ref="E140:N140">SUM(E141:E143)</f>
        <v>2270150</v>
      </c>
      <c r="F140" s="600">
        <f t="shared" si="32"/>
        <v>2270150</v>
      </c>
      <c r="G140" s="600">
        <f t="shared" si="32"/>
        <v>0</v>
      </c>
      <c r="H140" s="600">
        <f t="shared" si="32"/>
        <v>0</v>
      </c>
      <c r="I140" s="600">
        <f t="shared" si="32"/>
        <v>0</v>
      </c>
      <c r="J140" s="600">
        <f t="shared" si="32"/>
        <v>0</v>
      </c>
      <c r="K140" s="600">
        <f t="shared" si="32"/>
        <v>0</v>
      </c>
      <c r="L140" s="600">
        <f t="shared" si="32"/>
        <v>0</v>
      </c>
      <c r="M140" s="600">
        <f t="shared" si="32"/>
        <v>0</v>
      </c>
      <c r="N140" s="600">
        <f t="shared" si="32"/>
        <v>0</v>
      </c>
    </row>
    <row r="141" spans="1:14" ht="29.25" customHeight="1">
      <c r="A141" s="551"/>
      <c r="B141" s="182"/>
      <c r="C141" s="194" t="s">
        <v>299</v>
      </c>
      <c r="D141" s="195" t="s">
        <v>300</v>
      </c>
      <c r="E141" s="369">
        <f>F141</f>
        <v>2200000</v>
      </c>
      <c r="F141" s="369">
        <v>2200000</v>
      </c>
      <c r="G141" s="369">
        <v>0</v>
      </c>
      <c r="H141" s="369">
        <v>0</v>
      </c>
      <c r="I141" s="369">
        <v>0</v>
      </c>
      <c r="J141" s="369">
        <f>K141+L141+M141+N141</f>
        <v>0</v>
      </c>
      <c r="K141" s="369">
        <v>0</v>
      </c>
      <c r="L141" s="369">
        <v>0</v>
      </c>
      <c r="M141" s="369">
        <v>0</v>
      </c>
      <c r="N141" s="369">
        <v>0</v>
      </c>
    </row>
    <row r="142" spans="1:14" ht="55.5" customHeight="1">
      <c r="A142" s="551"/>
      <c r="B142" s="182"/>
      <c r="C142" s="194" t="s">
        <v>382</v>
      </c>
      <c r="D142" s="195" t="s">
        <v>459</v>
      </c>
      <c r="E142" s="369">
        <f>F142</f>
        <v>50150</v>
      </c>
      <c r="F142" s="369">
        <v>50150</v>
      </c>
      <c r="G142" s="369">
        <v>0</v>
      </c>
      <c r="H142" s="369">
        <v>0</v>
      </c>
      <c r="I142" s="369">
        <v>0</v>
      </c>
      <c r="J142" s="369">
        <f>K142+L142+M142+N142</f>
        <v>0</v>
      </c>
      <c r="K142" s="369">
        <v>0</v>
      </c>
      <c r="L142" s="369">
        <v>0</v>
      </c>
      <c r="M142" s="369">
        <v>0</v>
      </c>
      <c r="N142" s="369">
        <v>0</v>
      </c>
    </row>
    <row r="143" spans="1:14" ht="24" customHeight="1">
      <c r="A143" s="551"/>
      <c r="B143" s="182"/>
      <c r="C143" s="194" t="s">
        <v>383</v>
      </c>
      <c r="D143" s="195" t="s">
        <v>384</v>
      </c>
      <c r="E143" s="369">
        <f>F143</f>
        <v>20000</v>
      </c>
      <c r="F143" s="369">
        <v>20000</v>
      </c>
      <c r="G143" s="369">
        <v>0</v>
      </c>
      <c r="H143" s="369">
        <v>0</v>
      </c>
      <c r="I143" s="369">
        <v>0</v>
      </c>
      <c r="J143" s="369">
        <f>K143+L143+M143+N143</f>
        <v>0</v>
      </c>
      <c r="K143" s="369">
        <v>0</v>
      </c>
      <c r="L143" s="369">
        <v>0</v>
      </c>
      <c r="M143" s="369">
        <v>0</v>
      </c>
      <c r="N143" s="369">
        <v>0</v>
      </c>
    </row>
    <row r="144" spans="1:14" ht="29.25" customHeight="1">
      <c r="A144" s="551"/>
      <c r="B144" s="605" t="s">
        <v>18</v>
      </c>
      <c r="C144" s="605"/>
      <c r="D144" s="599" t="s">
        <v>184</v>
      </c>
      <c r="E144" s="600">
        <f aca="true" t="shared" si="33" ref="E144:N144">SUM(E145+E146)</f>
        <v>14540889</v>
      </c>
      <c r="F144" s="600">
        <f t="shared" si="33"/>
        <v>14540889</v>
      </c>
      <c r="G144" s="600">
        <f t="shared" si="33"/>
        <v>0</v>
      </c>
      <c r="H144" s="600">
        <f t="shared" si="33"/>
        <v>0</v>
      </c>
      <c r="I144" s="600">
        <f t="shared" si="33"/>
        <v>0</v>
      </c>
      <c r="J144" s="600">
        <f t="shared" si="33"/>
        <v>0</v>
      </c>
      <c r="K144" s="600">
        <f t="shared" si="33"/>
        <v>0</v>
      </c>
      <c r="L144" s="600">
        <f t="shared" si="33"/>
        <v>0</v>
      </c>
      <c r="M144" s="600">
        <f t="shared" si="33"/>
        <v>0</v>
      </c>
      <c r="N144" s="600">
        <f t="shared" si="33"/>
        <v>0</v>
      </c>
    </row>
    <row r="145" spans="1:14" ht="26.25" customHeight="1">
      <c r="A145" s="551"/>
      <c r="B145" s="178"/>
      <c r="C145" s="135" t="s">
        <v>19</v>
      </c>
      <c r="D145" s="134" t="s">
        <v>20</v>
      </c>
      <c r="E145" s="369">
        <f>SUM(F145+G145+H145+I145)</f>
        <v>14060889</v>
      </c>
      <c r="F145" s="369">
        <v>14060889</v>
      </c>
      <c r="G145" s="369">
        <v>0</v>
      </c>
      <c r="H145" s="369">
        <v>0</v>
      </c>
      <c r="I145" s="369">
        <v>0</v>
      </c>
      <c r="J145" s="369">
        <f>K145+L145+M145+N145</f>
        <v>0</v>
      </c>
      <c r="K145" s="369">
        <v>0</v>
      </c>
      <c r="L145" s="369">
        <v>0</v>
      </c>
      <c r="M145" s="369">
        <v>0</v>
      </c>
      <c r="N145" s="369">
        <v>0</v>
      </c>
    </row>
    <row r="146" spans="1:14" ht="26.25" customHeight="1">
      <c r="A146" s="551"/>
      <c r="B146" s="178"/>
      <c r="C146" s="135" t="s">
        <v>21</v>
      </c>
      <c r="D146" s="134" t="s">
        <v>195</v>
      </c>
      <c r="E146" s="369">
        <f>SUM(F146+G146+H146+I146)</f>
        <v>480000</v>
      </c>
      <c r="F146" s="369">
        <v>480000</v>
      </c>
      <c r="G146" s="369">
        <v>0</v>
      </c>
      <c r="H146" s="369">
        <v>0</v>
      </c>
      <c r="I146" s="369">
        <v>0</v>
      </c>
      <c r="J146" s="369">
        <f>K146+L146+M146+N146</f>
        <v>0</v>
      </c>
      <c r="K146" s="369">
        <v>0</v>
      </c>
      <c r="L146" s="369">
        <v>0</v>
      </c>
      <c r="M146" s="369">
        <v>0</v>
      </c>
      <c r="N146" s="369">
        <v>0</v>
      </c>
    </row>
    <row r="147" spans="1:14" ht="27.75" customHeight="1">
      <c r="A147" s="370" t="s">
        <v>22</v>
      </c>
      <c r="B147" s="370"/>
      <c r="C147" s="370"/>
      <c r="D147" s="366" t="s">
        <v>23</v>
      </c>
      <c r="E147" s="367">
        <f aca="true" t="shared" si="34" ref="E147:N148">E148</f>
        <v>0</v>
      </c>
      <c r="F147" s="367">
        <f t="shared" si="34"/>
        <v>0</v>
      </c>
      <c r="G147" s="367">
        <f t="shared" si="34"/>
        <v>0</v>
      </c>
      <c r="H147" s="367">
        <f t="shared" si="34"/>
        <v>0</v>
      </c>
      <c r="I147" s="367">
        <f t="shared" si="34"/>
        <v>0</v>
      </c>
      <c r="J147" s="367">
        <f t="shared" si="34"/>
        <v>2370777</v>
      </c>
      <c r="K147" s="367">
        <f t="shared" si="34"/>
        <v>2370777</v>
      </c>
      <c r="L147" s="367">
        <f t="shared" si="34"/>
        <v>0</v>
      </c>
      <c r="M147" s="367">
        <f t="shared" si="34"/>
        <v>0</v>
      </c>
      <c r="N147" s="367">
        <f t="shared" si="34"/>
        <v>0</v>
      </c>
    </row>
    <row r="148" spans="1:14" ht="41.25" customHeight="1">
      <c r="A148" s="192"/>
      <c r="B148" s="605" t="s">
        <v>24</v>
      </c>
      <c r="C148" s="605"/>
      <c r="D148" s="599" t="s">
        <v>25</v>
      </c>
      <c r="E148" s="600">
        <f t="shared" si="34"/>
        <v>0</v>
      </c>
      <c r="F148" s="600">
        <f t="shared" si="34"/>
        <v>0</v>
      </c>
      <c r="G148" s="600">
        <f t="shared" si="34"/>
        <v>0</v>
      </c>
      <c r="H148" s="600">
        <f t="shared" si="34"/>
        <v>0</v>
      </c>
      <c r="I148" s="600">
        <f t="shared" si="34"/>
        <v>0</v>
      </c>
      <c r="J148" s="600">
        <f t="shared" si="34"/>
        <v>2370777</v>
      </c>
      <c r="K148" s="600">
        <f t="shared" si="34"/>
        <v>2370777</v>
      </c>
      <c r="L148" s="600">
        <f t="shared" si="34"/>
        <v>0</v>
      </c>
      <c r="M148" s="600">
        <f>SUM(M149+M150)</f>
        <v>0</v>
      </c>
      <c r="N148" s="600">
        <f>SUM(N149+N150)</f>
        <v>0</v>
      </c>
    </row>
    <row r="149" spans="1:14" ht="60.75" customHeight="1">
      <c r="A149" s="178"/>
      <c r="B149" s="135"/>
      <c r="C149" s="198" t="s">
        <v>555</v>
      </c>
      <c r="D149" s="199" t="s">
        <v>556</v>
      </c>
      <c r="E149" s="369">
        <v>0</v>
      </c>
      <c r="F149" s="369">
        <v>0</v>
      </c>
      <c r="G149" s="369">
        <v>0</v>
      </c>
      <c r="H149" s="369">
        <v>0</v>
      </c>
      <c r="I149" s="369">
        <v>0</v>
      </c>
      <c r="J149" s="369">
        <f>K149+L149+M149+N149</f>
        <v>2370777</v>
      </c>
      <c r="K149" s="369">
        <v>2370777</v>
      </c>
      <c r="L149" s="369">
        <v>0</v>
      </c>
      <c r="M149" s="369">
        <v>0</v>
      </c>
      <c r="N149" s="369">
        <v>0</v>
      </c>
    </row>
    <row r="150" spans="1:14" ht="27" customHeight="1">
      <c r="A150" s="370" t="s">
        <v>26</v>
      </c>
      <c r="B150" s="370"/>
      <c r="C150" s="370"/>
      <c r="D150" s="366" t="s">
        <v>27</v>
      </c>
      <c r="E150" s="367">
        <f aca="true" t="shared" si="35" ref="E150:N150">SUM(E151+E153+E155+E160)</f>
        <v>54663647</v>
      </c>
      <c r="F150" s="367">
        <f t="shared" si="35"/>
        <v>54663647</v>
      </c>
      <c r="G150" s="367">
        <f t="shared" si="35"/>
        <v>0</v>
      </c>
      <c r="H150" s="367">
        <f t="shared" si="35"/>
        <v>0</v>
      </c>
      <c r="I150" s="367">
        <f t="shared" si="35"/>
        <v>0</v>
      </c>
      <c r="J150" s="367">
        <f t="shared" si="35"/>
        <v>1120494</v>
      </c>
      <c r="K150" s="367">
        <f t="shared" si="35"/>
        <v>1120494</v>
      </c>
      <c r="L150" s="367">
        <f t="shared" si="35"/>
        <v>0</v>
      </c>
      <c r="M150" s="367">
        <f t="shared" si="35"/>
        <v>0</v>
      </c>
      <c r="N150" s="367">
        <f t="shared" si="35"/>
        <v>0</v>
      </c>
    </row>
    <row r="151" spans="1:14" ht="43.5" customHeight="1">
      <c r="A151" s="551"/>
      <c r="B151" s="605" t="s">
        <v>28</v>
      </c>
      <c r="C151" s="605"/>
      <c r="D151" s="599" t="s">
        <v>177</v>
      </c>
      <c r="E151" s="600">
        <f aca="true" t="shared" si="36" ref="E151:N151">SUM(E152)</f>
        <v>42206246</v>
      </c>
      <c r="F151" s="600">
        <f t="shared" si="36"/>
        <v>42206246</v>
      </c>
      <c r="G151" s="600">
        <f t="shared" si="36"/>
        <v>0</v>
      </c>
      <c r="H151" s="600">
        <f t="shared" si="36"/>
        <v>0</v>
      </c>
      <c r="I151" s="600">
        <f t="shared" si="36"/>
        <v>0</v>
      </c>
      <c r="J151" s="600">
        <f t="shared" si="36"/>
        <v>0</v>
      </c>
      <c r="K151" s="600">
        <f t="shared" si="36"/>
        <v>0</v>
      </c>
      <c r="L151" s="600">
        <f t="shared" si="36"/>
        <v>0</v>
      </c>
      <c r="M151" s="600">
        <f t="shared" si="36"/>
        <v>0</v>
      </c>
      <c r="N151" s="600">
        <f t="shared" si="36"/>
        <v>0</v>
      </c>
    </row>
    <row r="152" spans="1:14" ht="25.5" customHeight="1">
      <c r="A152" s="183"/>
      <c r="B152" s="135"/>
      <c r="C152" s="135" t="s">
        <v>29</v>
      </c>
      <c r="D152" s="134" t="s">
        <v>30</v>
      </c>
      <c r="E152" s="369">
        <f>SUM(F152+G152+H152+I152)</f>
        <v>42206246</v>
      </c>
      <c r="F152" s="369">
        <v>42206246</v>
      </c>
      <c r="G152" s="369">
        <v>0</v>
      </c>
      <c r="H152" s="369">
        <v>0</v>
      </c>
      <c r="I152" s="369">
        <v>0</v>
      </c>
      <c r="J152" s="369">
        <f>K152+L152+M152+N152</f>
        <v>0</v>
      </c>
      <c r="K152" s="369">
        <v>0</v>
      </c>
      <c r="L152" s="369">
        <v>0</v>
      </c>
      <c r="M152" s="369">
        <v>0</v>
      </c>
      <c r="N152" s="369">
        <v>0</v>
      </c>
    </row>
    <row r="153" spans="1:14" ht="32.25" customHeight="1">
      <c r="A153" s="551"/>
      <c r="B153" s="605" t="s">
        <v>31</v>
      </c>
      <c r="C153" s="605"/>
      <c r="D153" s="599" t="s">
        <v>32</v>
      </c>
      <c r="E153" s="600">
        <f aca="true" t="shared" si="37" ref="E153:N153">SUM(E154)</f>
        <v>8703998</v>
      </c>
      <c r="F153" s="600">
        <f t="shared" si="37"/>
        <v>8703998</v>
      </c>
      <c r="G153" s="600">
        <f t="shared" si="37"/>
        <v>0</v>
      </c>
      <c r="H153" s="600">
        <f t="shared" si="37"/>
        <v>0</v>
      </c>
      <c r="I153" s="600">
        <f t="shared" si="37"/>
        <v>0</v>
      </c>
      <c r="J153" s="600">
        <f t="shared" si="37"/>
        <v>0</v>
      </c>
      <c r="K153" s="600">
        <f t="shared" si="37"/>
        <v>0</v>
      </c>
      <c r="L153" s="600">
        <f t="shared" si="37"/>
        <v>0</v>
      </c>
      <c r="M153" s="600">
        <f t="shared" si="37"/>
        <v>0</v>
      </c>
      <c r="N153" s="600">
        <f t="shared" si="37"/>
        <v>0</v>
      </c>
    </row>
    <row r="154" spans="1:14" ht="25.5" customHeight="1">
      <c r="A154" s="183"/>
      <c r="B154" s="135"/>
      <c r="C154" s="135" t="s">
        <v>29</v>
      </c>
      <c r="D154" s="134" t="s">
        <v>30</v>
      </c>
      <c r="E154" s="369">
        <f>SUM(F154+G154+H154+I154)</f>
        <v>8703998</v>
      </c>
      <c r="F154" s="369">
        <v>8703998</v>
      </c>
      <c r="G154" s="369">
        <v>0</v>
      </c>
      <c r="H154" s="369">
        <v>0</v>
      </c>
      <c r="I154" s="369">
        <v>0</v>
      </c>
      <c r="J154" s="369">
        <f>K154+L154+M154+N154</f>
        <v>0</v>
      </c>
      <c r="K154" s="369">
        <v>0</v>
      </c>
      <c r="L154" s="369">
        <v>0</v>
      </c>
      <c r="M154" s="369">
        <v>0</v>
      </c>
      <c r="N154" s="369">
        <v>0</v>
      </c>
    </row>
    <row r="155" spans="1:14" ht="21.75" customHeight="1">
      <c r="A155" s="551"/>
      <c r="B155" s="605" t="s">
        <v>33</v>
      </c>
      <c r="C155" s="605"/>
      <c r="D155" s="599" t="s">
        <v>34</v>
      </c>
      <c r="E155" s="600">
        <f>SUM(E156+E157)</f>
        <v>0</v>
      </c>
      <c r="F155" s="600">
        <v>0</v>
      </c>
      <c r="G155" s="600">
        <v>0</v>
      </c>
      <c r="H155" s="600">
        <v>0</v>
      </c>
      <c r="I155" s="600">
        <v>0</v>
      </c>
      <c r="J155" s="600">
        <f>J156+J157</f>
        <v>1120494</v>
      </c>
      <c r="K155" s="600">
        <f>K156+K157</f>
        <v>1120494</v>
      </c>
      <c r="L155" s="600">
        <f>L156+L157</f>
        <v>0</v>
      </c>
      <c r="M155" s="600">
        <f>M156+M157</f>
        <v>0</v>
      </c>
      <c r="N155" s="600">
        <f>N156+N157</f>
        <v>0</v>
      </c>
    </row>
    <row r="156" spans="1:14" ht="21.75" customHeight="1">
      <c r="A156" s="183"/>
      <c r="B156" s="178"/>
      <c r="C156" s="135" t="s">
        <v>35</v>
      </c>
      <c r="D156" s="134" t="s">
        <v>179</v>
      </c>
      <c r="E156" s="369">
        <f>SUM(F156+G156+H156+I156)</f>
        <v>0</v>
      </c>
      <c r="F156" s="369">
        <v>0</v>
      </c>
      <c r="G156" s="369">
        <v>0</v>
      </c>
      <c r="H156" s="369">
        <v>0</v>
      </c>
      <c r="I156" s="369">
        <v>0</v>
      </c>
      <c r="J156" s="369">
        <f>K156+L156+M156+N156</f>
        <v>121494</v>
      </c>
      <c r="K156" s="369">
        <v>121494</v>
      </c>
      <c r="L156" s="369">
        <v>0</v>
      </c>
      <c r="M156" s="369">
        <v>0</v>
      </c>
      <c r="N156" s="369">
        <v>0</v>
      </c>
    </row>
    <row r="157" spans="1:14" ht="21.75" customHeight="1">
      <c r="A157" s="183"/>
      <c r="B157" s="178"/>
      <c r="C157" s="135" t="s">
        <v>35</v>
      </c>
      <c r="D157" s="134" t="s">
        <v>178</v>
      </c>
      <c r="E157" s="369">
        <f>SUM(E158+E159)</f>
        <v>0</v>
      </c>
      <c r="F157" s="369">
        <f>SUM(F158+F159)</f>
        <v>0</v>
      </c>
      <c r="G157" s="369">
        <f>SUM(G158+G159)</f>
        <v>0</v>
      </c>
      <c r="H157" s="369">
        <f>SUM(H158+H159)</f>
        <v>0</v>
      </c>
      <c r="I157" s="369">
        <f>SUM(I158+I159)</f>
        <v>0</v>
      </c>
      <c r="J157" s="369">
        <f>K157+L157+M157+N157</f>
        <v>999000</v>
      </c>
      <c r="K157" s="369">
        <f>SUM(K158:K159)</f>
        <v>999000</v>
      </c>
      <c r="L157" s="369">
        <f>SUM(L158:L159)</f>
        <v>0</v>
      </c>
      <c r="M157" s="369">
        <f>SUM(M158:M159)</f>
        <v>0</v>
      </c>
      <c r="N157" s="369">
        <f>SUM(N158:N159)</f>
        <v>0</v>
      </c>
    </row>
    <row r="158" spans="1:14" ht="21.75" customHeight="1">
      <c r="A158" s="183"/>
      <c r="B158" s="178"/>
      <c r="C158" s="135"/>
      <c r="D158" s="134" t="s">
        <v>376</v>
      </c>
      <c r="E158" s="369">
        <f>SUM(F158+G158+H158+I158)</f>
        <v>0</v>
      </c>
      <c r="F158" s="369">
        <v>0</v>
      </c>
      <c r="G158" s="369">
        <v>0</v>
      </c>
      <c r="H158" s="369">
        <v>0</v>
      </c>
      <c r="I158" s="369">
        <v>0</v>
      </c>
      <c r="J158" s="369">
        <f>K158+L158+M158+N158</f>
        <v>750000</v>
      </c>
      <c r="K158" s="369">
        <v>750000</v>
      </c>
      <c r="L158" s="369">
        <v>0</v>
      </c>
      <c r="M158" s="369">
        <v>0</v>
      </c>
      <c r="N158" s="369">
        <v>0</v>
      </c>
    </row>
    <row r="159" spans="1:14" ht="21.75" customHeight="1">
      <c r="A159" s="183"/>
      <c r="B159" s="178"/>
      <c r="C159" s="135"/>
      <c r="D159" s="134" t="s">
        <v>385</v>
      </c>
      <c r="E159" s="369">
        <f>SUM(F159+G159+H159+I159)</f>
        <v>0</v>
      </c>
      <c r="F159" s="369">
        <v>0</v>
      </c>
      <c r="G159" s="369">
        <v>0</v>
      </c>
      <c r="H159" s="369">
        <v>0</v>
      </c>
      <c r="I159" s="369">
        <v>0</v>
      </c>
      <c r="J159" s="369">
        <f>K159+L159+M159+N159</f>
        <v>249000</v>
      </c>
      <c r="K159" s="369">
        <v>249000</v>
      </c>
      <c r="L159" s="369">
        <v>0</v>
      </c>
      <c r="M159" s="369">
        <v>0</v>
      </c>
      <c r="N159" s="369">
        <v>0</v>
      </c>
    </row>
    <row r="160" spans="1:14" ht="30" customHeight="1">
      <c r="A160" s="551"/>
      <c r="B160" s="605" t="s">
        <v>36</v>
      </c>
      <c r="C160" s="605"/>
      <c r="D160" s="599" t="s">
        <v>37</v>
      </c>
      <c r="E160" s="600">
        <f aca="true" t="shared" si="38" ref="E160:N160">SUM(E161)</f>
        <v>3753403</v>
      </c>
      <c r="F160" s="600">
        <f t="shared" si="38"/>
        <v>3753403</v>
      </c>
      <c r="G160" s="600">
        <f t="shared" si="38"/>
        <v>0</v>
      </c>
      <c r="H160" s="600">
        <f t="shared" si="38"/>
        <v>0</v>
      </c>
      <c r="I160" s="600">
        <f t="shared" si="38"/>
        <v>0</v>
      </c>
      <c r="J160" s="600">
        <f t="shared" si="38"/>
        <v>0</v>
      </c>
      <c r="K160" s="600">
        <f t="shared" si="38"/>
        <v>0</v>
      </c>
      <c r="L160" s="600">
        <f t="shared" si="38"/>
        <v>0</v>
      </c>
      <c r="M160" s="600">
        <f t="shared" si="38"/>
        <v>0</v>
      </c>
      <c r="N160" s="600">
        <f t="shared" si="38"/>
        <v>0</v>
      </c>
    </row>
    <row r="161" spans="1:14" ht="31.5" customHeight="1">
      <c r="A161" s="183"/>
      <c r="B161" s="135"/>
      <c r="C161" s="135" t="s">
        <v>29</v>
      </c>
      <c r="D161" s="134" t="s">
        <v>30</v>
      </c>
      <c r="E161" s="369">
        <f>SUM(F161+G161+H161+I161)</f>
        <v>3753403</v>
      </c>
      <c r="F161" s="369">
        <v>3753403</v>
      </c>
      <c r="G161" s="369">
        <v>0</v>
      </c>
      <c r="H161" s="369">
        <v>0</v>
      </c>
      <c r="I161" s="369">
        <v>0</v>
      </c>
      <c r="J161" s="369">
        <f>K161+L161+M161+N161</f>
        <v>0</v>
      </c>
      <c r="K161" s="369">
        <v>0</v>
      </c>
      <c r="L161" s="369">
        <v>0</v>
      </c>
      <c r="M161" s="369">
        <v>0</v>
      </c>
      <c r="N161" s="369">
        <v>0</v>
      </c>
    </row>
    <row r="162" spans="1:14" ht="25.5" customHeight="1">
      <c r="A162" s="370" t="s">
        <v>38</v>
      </c>
      <c r="B162" s="370"/>
      <c r="C162" s="370"/>
      <c r="D162" s="366" t="s">
        <v>39</v>
      </c>
      <c r="E162" s="367">
        <f aca="true" t="shared" si="39" ref="E162:N162">SUM(E163+E167+E169+E183+E197+E199+E201+E205+E165)</f>
        <v>60000</v>
      </c>
      <c r="F162" s="367">
        <f t="shared" si="39"/>
        <v>0</v>
      </c>
      <c r="G162" s="367">
        <f t="shared" si="39"/>
        <v>0</v>
      </c>
      <c r="H162" s="367">
        <f t="shared" si="39"/>
        <v>60000</v>
      </c>
      <c r="I162" s="367">
        <f t="shared" si="39"/>
        <v>0</v>
      </c>
      <c r="J162" s="367">
        <f t="shared" si="39"/>
        <v>4081310</v>
      </c>
      <c r="K162" s="367">
        <f t="shared" si="39"/>
        <v>4081310</v>
      </c>
      <c r="L162" s="367">
        <f t="shared" si="39"/>
        <v>0</v>
      </c>
      <c r="M162" s="367">
        <f t="shared" si="39"/>
        <v>0</v>
      </c>
      <c r="N162" s="367">
        <f t="shared" si="39"/>
        <v>0</v>
      </c>
    </row>
    <row r="163" spans="1:14" ht="21.75" customHeight="1">
      <c r="A163" s="551"/>
      <c r="B163" s="605" t="s">
        <v>40</v>
      </c>
      <c r="C163" s="605"/>
      <c r="D163" s="599" t="s">
        <v>41</v>
      </c>
      <c r="E163" s="600">
        <f>SUM(E164)</f>
        <v>0</v>
      </c>
      <c r="F163" s="600">
        <v>0</v>
      </c>
      <c r="G163" s="600">
        <v>0</v>
      </c>
      <c r="H163" s="600">
        <v>0</v>
      </c>
      <c r="I163" s="600">
        <v>0</v>
      </c>
      <c r="J163" s="600">
        <f>J164</f>
        <v>13900</v>
      </c>
      <c r="K163" s="600">
        <f>K164</f>
        <v>13900</v>
      </c>
      <c r="L163" s="600">
        <f>L164</f>
        <v>0</v>
      </c>
      <c r="M163" s="600">
        <f>M164</f>
        <v>0</v>
      </c>
      <c r="N163" s="600">
        <f>N164</f>
        <v>0</v>
      </c>
    </row>
    <row r="164" spans="1:14" ht="21.75" customHeight="1">
      <c r="A164" s="183"/>
      <c r="B164" s="135"/>
      <c r="C164" s="136">
        <v>4010</v>
      </c>
      <c r="D164" s="25" t="s">
        <v>212</v>
      </c>
      <c r="E164" s="369">
        <f>SUM(F164+G164+H164+I164)</f>
        <v>0</v>
      </c>
      <c r="F164" s="369">
        <v>0</v>
      </c>
      <c r="G164" s="369">
        <v>0</v>
      </c>
      <c r="H164" s="369">
        <v>0</v>
      </c>
      <c r="I164" s="369">
        <v>0</v>
      </c>
      <c r="J164" s="369">
        <f>K164+L164+M164+N164</f>
        <v>13900</v>
      </c>
      <c r="K164" s="369">
        <v>13900</v>
      </c>
      <c r="L164" s="369">
        <v>0</v>
      </c>
      <c r="M164" s="369">
        <v>0</v>
      </c>
      <c r="N164" s="369">
        <v>0</v>
      </c>
    </row>
    <row r="165" spans="1:14" ht="21.75" customHeight="1">
      <c r="A165" s="551"/>
      <c r="B165" s="605" t="s">
        <v>460</v>
      </c>
      <c r="C165" s="605"/>
      <c r="D165" s="599" t="s">
        <v>461</v>
      </c>
      <c r="E165" s="600">
        <f>SUM(E167)</f>
        <v>0</v>
      </c>
      <c r="F165" s="600">
        <v>0</v>
      </c>
      <c r="G165" s="600">
        <v>0</v>
      </c>
      <c r="H165" s="600">
        <v>0</v>
      </c>
      <c r="I165" s="600">
        <v>0</v>
      </c>
      <c r="J165" s="600">
        <f>J166</f>
        <v>1000</v>
      </c>
      <c r="K165" s="600">
        <f>K166</f>
        <v>1000</v>
      </c>
      <c r="L165" s="600">
        <f>L166</f>
        <v>0</v>
      </c>
      <c r="M165" s="600">
        <f>M166</f>
        <v>0</v>
      </c>
      <c r="N165" s="600">
        <f>N166</f>
        <v>0</v>
      </c>
    </row>
    <row r="166" spans="1:14" ht="21.75" customHeight="1">
      <c r="A166" s="183"/>
      <c r="B166" s="135"/>
      <c r="C166" s="136">
        <v>4010</v>
      </c>
      <c r="D166" s="25" t="s">
        <v>212</v>
      </c>
      <c r="E166" s="369">
        <f>SUM(F166+G166+H166+I166)</f>
        <v>0</v>
      </c>
      <c r="F166" s="369">
        <v>0</v>
      </c>
      <c r="G166" s="369">
        <v>0</v>
      </c>
      <c r="H166" s="369">
        <v>0</v>
      </c>
      <c r="I166" s="369">
        <v>0</v>
      </c>
      <c r="J166" s="369">
        <f>K166+L166+M166+N166</f>
        <v>1000</v>
      </c>
      <c r="K166" s="369">
        <v>1000</v>
      </c>
      <c r="L166" s="369">
        <v>0</v>
      </c>
      <c r="M166" s="369">
        <v>0</v>
      </c>
      <c r="N166" s="369">
        <v>0</v>
      </c>
    </row>
    <row r="167" spans="1:14" ht="21.75" customHeight="1">
      <c r="A167" s="551"/>
      <c r="B167" s="605" t="s">
        <v>43</v>
      </c>
      <c r="C167" s="602"/>
      <c r="D167" s="604" t="s">
        <v>44</v>
      </c>
      <c r="E167" s="600">
        <f>SUM(E168)</f>
        <v>0</v>
      </c>
      <c r="F167" s="600">
        <v>0</v>
      </c>
      <c r="G167" s="600">
        <v>0</v>
      </c>
      <c r="H167" s="600">
        <v>0</v>
      </c>
      <c r="I167" s="600">
        <v>0</v>
      </c>
      <c r="J167" s="600">
        <f>J168</f>
        <v>13000</v>
      </c>
      <c r="K167" s="600">
        <f>K168</f>
        <v>13000</v>
      </c>
      <c r="L167" s="600">
        <f>L168</f>
        <v>0</v>
      </c>
      <c r="M167" s="600">
        <f>M168</f>
        <v>0</v>
      </c>
      <c r="N167" s="600">
        <f>N168</f>
        <v>0</v>
      </c>
    </row>
    <row r="168" spans="1:14" ht="21.75" customHeight="1">
      <c r="A168" s="183"/>
      <c r="B168" s="135"/>
      <c r="C168" s="136">
        <v>4010</v>
      </c>
      <c r="D168" s="25" t="s">
        <v>212</v>
      </c>
      <c r="E168" s="369">
        <f>SUM(F168+G168+H168+I168)</f>
        <v>0</v>
      </c>
      <c r="F168" s="369">
        <v>0</v>
      </c>
      <c r="G168" s="369">
        <v>0</v>
      </c>
      <c r="H168" s="369">
        <v>0</v>
      </c>
      <c r="I168" s="369">
        <v>0</v>
      </c>
      <c r="J168" s="369">
        <f>K168+L168+M168+N168</f>
        <v>13000</v>
      </c>
      <c r="K168" s="369">
        <v>13000</v>
      </c>
      <c r="L168" s="369">
        <v>0</v>
      </c>
      <c r="M168" s="369">
        <v>0</v>
      </c>
      <c r="N168" s="369">
        <v>0</v>
      </c>
    </row>
    <row r="169" spans="1:14" ht="21.75" customHeight="1">
      <c r="A169" s="551"/>
      <c r="B169" s="605" t="s">
        <v>45</v>
      </c>
      <c r="C169" s="605"/>
      <c r="D169" s="604" t="s">
        <v>46</v>
      </c>
      <c r="E169" s="600">
        <f aca="true" t="shared" si="40" ref="E169:N169">SUM(E170+E182)</f>
        <v>0</v>
      </c>
      <c r="F169" s="600">
        <f t="shared" si="40"/>
        <v>0</v>
      </c>
      <c r="G169" s="600">
        <f t="shared" si="40"/>
        <v>0</v>
      </c>
      <c r="H169" s="600">
        <f t="shared" si="40"/>
        <v>0</v>
      </c>
      <c r="I169" s="600">
        <f t="shared" si="40"/>
        <v>0</v>
      </c>
      <c r="J169" s="600">
        <f t="shared" si="40"/>
        <v>1878700</v>
      </c>
      <c r="K169" s="600">
        <f t="shared" si="40"/>
        <v>1878700</v>
      </c>
      <c r="L169" s="600">
        <f t="shared" si="40"/>
        <v>0</v>
      </c>
      <c r="M169" s="600">
        <f t="shared" si="40"/>
        <v>0</v>
      </c>
      <c r="N169" s="600">
        <f t="shared" si="40"/>
        <v>0</v>
      </c>
    </row>
    <row r="170" spans="1:14" ht="36.75" customHeight="1">
      <c r="A170" s="183"/>
      <c r="B170" s="182"/>
      <c r="C170" s="194" t="s">
        <v>47</v>
      </c>
      <c r="D170" s="378" t="s">
        <v>48</v>
      </c>
      <c r="E170" s="369">
        <f aca="true" t="shared" si="41" ref="E170:N170">SUM(E171:E181)</f>
        <v>0</v>
      </c>
      <c r="F170" s="369">
        <f t="shared" si="41"/>
        <v>0</v>
      </c>
      <c r="G170" s="369">
        <f t="shared" si="41"/>
        <v>0</v>
      </c>
      <c r="H170" s="369">
        <f t="shared" si="41"/>
        <v>0</v>
      </c>
      <c r="I170" s="369">
        <f t="shared" si="41"/>
        <v>0</v>
      </c>
      <c r="J170" s="369">
        <f t="shared" si="41"/>
        <v>1810000</v>
      </c>
      <c r="K170" s="369">
        <f t="shared" si="41"/>
        <v>1810000</v>
      </c>
      <c r="L170" s="369">
        <f t="shared" si="41"/>
        <v>0</v>
      </c>
      <c r="M170" s="369">
        <f t="shared" si="41"/>
        <v>0</v>
      </c>
      <c r="N170" s="369">
        <f t="shared" si="41"/>
        <v>0</v>
      </c>
    </row>
    <row r="171" spans="1:14" s="631" customFormat="1" ht="48.75" customHeight="1">
      <c r="A171" s="183"/>
      <c r="B171" s="630"/>
      <c r="C171" s="379" t="s">
        <v>225</v>
      </c>
      <c r="D171" s="355" t="s">
        <v>557</v>
      </c>
      <c r="E171" s="141">
        <f aca="true" t="shared" si="42" ref="E171:E181">SUM(F171:I171)</f>
        <v>0</v>
      </c>
      <c r="F171" s="141">
        <v>0</v>
      </c>
      <c r="G171" s="141">
        <v>0</v>
      </c>
      <c r="H171" s="141">
        <v>0</v>
      </c>
      <c r="I171" s="141">
        <v>0</v>
      </c>
      <c r="J171" s="141">
        <f aca="true" t="shared" si="43" ref="J171:J181">SUM(K171:N171)</f>
        <v>245000</v>
      </c>
      <c r="K171" s="380">
        <v>245000</v>
      </c>
      <c r="L171" s="380">
        <v>0</v>
      </c>
      <c r="M171" s="380">
        <v>0</v>
      </c>
      <c r="N171" s="380">
        <v>0</v>
      </c>
    </row>
    <row r="172" spans="1:14" s="631" customFormat="1" ht="51.75" customHeight="1">
      <c r="A172" s="183"/>
      <c r="B172" s="381"/>
      <c r="C172" s="630"/>
      <c r="D172" s="355" t="s">
        <v>558</v>
      </c>
      <c r="E172" s="141">
        <f t="shared" si="42"/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f t="shared" si="43"/>
        <v>660000</v>
      </c>
      <c r="K172" s="380">
        <v>660000</v>
      </c>
      <c r="L172" s="380">
        <v>0</v>
      </c>
      <c r="M172" s="380">
        <v>0</v>
      </c>
      <c r="N172" s="380">
        <v>0</v>
      </c>
    </row>
    <row r="173" spans="1:14" s="631" customFormat="1" ht="57.75" customHeight="1">
      <c r="A173" s="183"/>
      <c r="B173" s="381"/>
      <c r="C173" s="630"/>
      <c r="D173" s="355" t="s">
        <v>559</v>
      </c>
      <c r="E173" s="141">
        <f t="shared" si="42"/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f t="shared" si="43"/>
        <v>125000</v>
      </c>
      <c r="K173" s="380">
        <v>125000</v>
      </c>
      <c r="L173" s="380">
        <v>0</v>
      </c>
      <c r="M173" s="380">
        <v>0</v>
      </c>
      <c r="N173" s="380">
        <v>0</v>
      </c>
    </row>
    <row r="174" spans="1:14" s="631" customFormat="1" ht="46.5" customHeight="1">
      <c r="A174" s="183"/>
      <c r="B174" s="381"/>
      <c r="C174" s="630"/>
      <c r="D174" s="355" t="s">
        <v>560</v>
      </c>
      <c r="E174" s="141">
        <f t="shared" si="42"/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f t="shared" si="43"/>
        <v>72000</v>
      </c>
      <c r="K174" s="380">
        <v>72000</v>
      </c>
      <c r="L174" s="380">
        <v>0</v>
      </c>
      <c r="M174" s="380">
        <v>0</v>
      </c>
      <c r="N174" s="380">
        <v>0</v>
      </c>
    </row>
    <row r="175" spans="1:14" s="631" customFormat="1" ht="45.75" customHeight="1">
      <c r="A175" s="183"/>
      <c r="B175" s="381"/>
      <c r="C175" s="630"/>
      <c r="D175" s="355" t="s">
        <v>561</v>
      </c>
      <c r="E175" s="141">
        <f t="shared" si="42"/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f t="shared" si="43"/>
        <v>125000</v>
      </c>
      <c r="K175" s="380">
        <v>125000</v>
      </c>
      <c r="L175" s="380">
        <v>0</v>
      </c>
      <c r="M175" s="380">
        <v>0</v>
      </c>
      <c r="N175" s="380">
        <v>0</v>
      </c>
    </row>
    <row r="176" spans="1:14" s="631" customFormat="1" ht="52.5" customHeight="1">
      <c r="A176" s="183"/>
      <c r="B176" s="381"/>
      <c r="C176" s="630"/>
      <c r="D176" s="355" t="s">
        <v>521</v>
      </c>
      <c r="E176" s="141">
        <f t="shared" si="42"/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f t="shared" si="43"/>
        <v>125000</v>
      </c>
      <c r="K176" s="380">
        <v>125000</v>
      </c>
      <c r="L176" s="380">
        <v>0</v>
      </c>
      <c r="M176" s="380">
        <v>0</v>
      </c>
      <c r="N176" s="380">
        <v>0</v>
      </c>
    </row>
    <row r="177" spans="1:14" s="631" customFormat="1" ht="55.5" customHeight="1">
      <c r="A177" s="183"/>
      <c r="B177" s="381"/>
      <c r="C177" s="630"/>
      <c r="D177" s="355" t="s">
        <v>562</v>
      </c>
      <c r="E177" s="141">
        <f t="shared" si="42"/>
        <v>0</v>
      </c>
      <c r="F177" s="141">
        <v>0</v>
      </c>
      <c r="G177" s="141">
        <v>0</v>
      </c>
      <c r="H177" s="141">
        <v>0</v>
      </c>
      <c r="I177" s="141">
        <v>0</v>
      </c>
      <c r="J177" s="141">
        <f t="shared" si="43"/>
        <v>42000</v>
      </c>
      <c r="K177" s="380">
        <v>42000</v>
      </c>
      <c r="L177" s="380">
        <v>0</v>
      </c>
      <c r="M177" s="380">
        <v>0</v>
      </c>
      <c r="N177" s="380">
        <v>0</v>
      </c>
    </row>
    <row r="178" spans="1:14" s="631" customFormat="1" ht="44.25" customHeight="1">
      <c r="A178" s="183"/>
      <c r="B178" s="381"/>
      <c r="C178" s="630"/>
      <c r="D178" s="355" t="s">
        <v>485</v>
      </c>
      <c r="E178" s="141">
        <f t="shared" si="42"/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f t="shared" si="43"/>
        <v>30000</v>
      </c>
      <c r="K178" s="380">
        <v>30000</v>
      </c>
      <c r="L178" s="380">
        <v>0</v>
      </c>
      <c r="M178" s="380">
        <v>0</v>
      </c>
      <c r="N178" s="380">
        <v>0</v>
      </c>
    </row>
    <row r="179" spans="1:14" s="631" customFormat="1" ht="58.5" customHeight="1">
      <c r="A179" s="183"/>
      <c r="B179" s="381"/>
      <c r="C179" s="630"/>
      <c r="D179" s="356" t="s">
        <v>522</v>
      </c>
      <c r="E179" s="141">
        <f t="shared" si="42"/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f t="shared" si="43"/>
        <v>30000</v>
      </c>
      <c r="K179" s="380">
        <v>30000</v>
      </c>
      <c r="L179" s="380">
        <v>0</v>
      </c>
      <c r="M179" s="380">
        <v>0</v>
      </c>
      <c r="N179" s="380">
        <v>0</v>
      </c>
    </row>
    <row r="180" spans="1:14" s="631" customFormat="1" ht="47.25" customHeight="1">
      <c r="A180" s="183"/>
      <c r="B180" s="381"/>
      <c r="C180" s="630"/>
      <c r="D180" s="355" t="s">
        <v>563</v>
      </c>
      <c r="E180" s="141">
        <f t="shared" si="42"/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f t="shared" si="43"/>
        <v>150000</v>
      </c>
      <c r="K180" s="380">
        <v>150000</v>
      </c>
      <c r="L180" s="380">
        <v>0</v>
      </c>
      <c r="M180" s="380">
        <v>0</v>
      </c>
      <c r="N180" s="380">
        <v>0</v>
      </c>
    </row>
    <row r="181" spans="1:14" s="631" customFormat="1" ht="48.75" customHeight="1">
      <c r="A181" s="183"/>
      <c r="B181" s="381"/>
      <c r="C181" s="630"/>
      <c r="D181" s="355" t="s">
        <v>564</v>
      </c>
      <c r="E181" s="141">
        <f t="shared" si="42"/>
        <v>0</v>
      </c>
      <c r="F181" s="141">
        <v>0</v>
      </c>
      <c r="G181" s="141">
        <v>0</v>
      </c>
      <c r="H181" s="141">
        <v>0</v>
      </c>
      <c r="I181" s="141">
        <v>0</v>
      </c>
      <c r="J181" s="141">
        <f t="shared" si="43"/>
        <v>206000</v>
      </c>
      <c r="K181" s="380">
        <v>206000</v>
      </c>
      <c r="L181" s="380">
        <v>0</v>
      </c>
      <c r="M181" s="380">
        <v>0</v>
      </c>
      <c r="N181" s="380">
        <v>0</v>
      </c>
    </row>
    <row r="182" spans="1:14" ht="21.75" customHeight="1">
      <c r="A182" s="183"/>
      <c r="B182" s="182"/>
      <c r="C182" s="136">
        <v>4010</v>
      </c>
      <c r="D182" s="25" t="s">
        <v>212</v>
      </c>
      <c r="E182" s="369">
        <f>SUM(F182+G182+H182+I182)</f>
        <v>0</v>
      </c>
      <c r="F182" s="369">
        <v>0</v>
      </c>
      <c r="G182" s="369">
        <v>0</v>
      </c>
      <c r="H182" s="369">
        <v>0</v>
      </c>
      <c r="I182" s="369">
        <v>0</v>
      </c>
      <c r="J182" s="369">
        <f>K182+L182+M182+N182</f>
        <v>68700</v>
      </c>
      <c r="K182" s="369">
        <v>68700</v>
      </c>
      <c r="L182" s="369">
        <v>0</v>
      </c>
      <c r="M182" s="369">
        <v>0</v>
      </c>
      <c r="N182" s="369">
        <v>0</v>
      </c>
    </row>
    <row r="183" spans="1:14" ht="25.5" customHeight="1">
      <c r="A183" s="551"/>
      <c r="B183" s="605" t="s">
        <v>49</v>
      </c>
      <c r="C183" s="602"/>
      <c r="D183" s="604" t="s">
        <v>50</v>
      </c>
      <c r="E183" s="600">
        <f aca="true" t="shared" si="44" ref="E183:N183">SUM(E184+E196)</f>
        <v>0</v>
      </c>
      <c r="F183" s="600">
        <f t="shared" si="44"/>
        <v>0</v>
      </c>
      <c r="G183" s="600">
        <f t="shared" si="44"/>
        <v>0</v>
      </c>
      <c r="H183" s="600">
        <f t="shared" si="44"/>
        <v>0</v>
      </c>
      <c r="I183" s="600">
        <f t="shared" si="44"/>
        <v>0</v>
      </c>
      <c r="J183" s="600">
        <f t="shared" si="44"/>
        <v>1769600</v>
      </c>
      <c r="K183" s="600">
        <f t="shared" si="44"/>
        <v>1769600</v>
      </c>
      <c r="L183" s="600">
        <f t="shared" si="44"/>
        <v>0</v>
      </c>
      <c r="M183" s="600">
        <f t="shared" si="44"/>
        <v>0</v>
      </c>
      <c r="N183" s="600">
        <f t="shared" si="44"/>
        <v>0</v>
      </c>
    </row>
    <row r="184" spans="1:14" ht="38.25" customHeight="1">
      <c r="A184" s="183"/>
      <c r="B184" s="182"/>
      <c r="C184" s="193">
        <v>2540</v>
      </c>
      <c r="D184" s="378" t="s">
        <v>48</v>
      </c>
      <c r="E184" s="369">
        <v>0</v>
      </c>
      <c r="F184" s="369">
        <v>0</v>
      </c>
      <c r="G184" s="369">
        <v>0</v>
      </c>
      <c r="H184" s="369">
        <v>0</v>
      </c>
      <c r="I184" s="369">
        <v>0</v>
      </c>
      <c r="J184" s="369">
        <f>SUM(J185:J195)</f>
        <v>1669000</v>
      </c>
      <c r="K184" s="369">
        <f>SUM(K185:K195)</f>
        <v>1669000</v>
      </c>
      <c r="L184" s="369">
        <f>SUM(L185:L195)</f>
        <v>0</v>
      </c>
      <c r="M184" s="369">
        <f>SUM(M185:M195)</f>
        <v>0</v>
      </c>
      <c r="N184" s="369">
        <f>SUM(N185:N195)</f>
        <v>0</v>
      </c>
    </row>
    <row r="185" spans="1:14" s="631" customFormat="1" ht="51.75" customHeight="1">
      <c r="A185" s="183"/>
      <c r="B185" s="379"/>
      <c r="C185" s="379" t="s">
        <v>225</v>
      </c>
      <c r="D185" s="359" t="s">
        <v>524</v>
      </c>
      <c r="E185" s="380">
        <v>0</v>
      </c>
      <c r="F185" s="380">
        <v>0</v>
      </c>
      <c r="G185" s="380">
        <v>0</v>
      </c>
      <c r="H185" s="380">
        <v>0</v>
      </c>
      <c r="I185" s="380">
        <v>0</v>
      </c>
      <c r="J185" s="141">
        <f aca="true" t="shared" si="45" ref="J185:J196">K185+L185+M185+N185</f>
        <v>260000</v>
      </c>
      <c r="K185" s="380">
        <v>260000</v>
      </c>
      <c r="L185" s="380">
        <v>0</v>
      </c>
      <c r="M185" s="380">
        <v>0</v>
      </c>
      <c r="N185" s="380">
        <v>0</v>
      </c>
    </row>
    <row r="186" spans="1:14" s="631" customFormat="1" ht="54.75" customHeight="1">
      <c r="A186" s="183"/>
      <c r="B186" s="381"/>
      <c r="C186" s="630"/>
      <c r="D186" s="359" t="s">
        <v>525</v>
      </c>
      <c r="E186" s="380">
        <v>0</v>
      </c>
      <c r="F186" s="380">
        <v>0</v>
      </c>
      <c r="G186" s="380">
        <v>0</v>
      </c>
      <c r="H186" s="380">
        <v>0</v>
      </c>
      <c r="I186" s="380">
        <v>0</v>
      </c>
      <c r="J186" s="141">
        <f t="shared" si="45"/>
        <v>540000</v>
      </c>
      <c r="K186" s="380">
        <v>540000</v>
      </c>
      <c r="L186" s="380">
        <v>0</v>
      </c>
      <c r="M186" s="380">
        <v>0</v>
      </c>
      <c r="N186" s="380">
        <v>0</v>
      </c>
    </row>
    <row r="187" spans="1:14" s="631" customFormat="1" ht="54.75" customHeight="1">
      <c r="A187" s="183"/>
      <c r="B187" s="381"/>
      <c r="C187" s="630"/>
      <c r="D187" s="359" t="s">
        <v>565</v>
      </c>
      <c r="E187" s="380">
        <v>0</v>
      </c>
      <c r="F187" s="380">
        <v>0</v>
      </c>
      <c r="G187" s="380">
        <v>0</v>
      </c>
      <c r="H187" s="380">
        <v>0</v>
      </c>
      <c r="I187" s="380">
        <v>0</v>
      </c>
      <c r="J187" s="141">
        <f t="shared" si="45"/>
        <v>60000</v>
      </c>
      <c r="K187" s="380">
        <v>60000</v>
      </c>
      <c r="L187" s="380">
        <v>0</v>
      </c>
      <c r="M187" s="380">
        <v>0</v>
      </c>
      <c r="N187" s="380">
        <v>0</v>
      </c>
    </row>
    <row r="188" spans="1:14" s="631" customFormat="1" ht="54.75" customHeight="1">
      <c r="A188" s="183"/>
      <c r="B188" s="381"/>
      <c r="C188" s="630"/>
      <c r="D188" s="359" t="s">
        <v>566</v>
      </c>
      <c r="E188" s="380">
        <v>0</v>
      </c>
      <c r="F188" s="380">
        <v>0</v>
      </c>
      <c r="G188" s="380">
        <v>0</v>
      </c>
      <c r="H188" s="380">
        <v>0</v>
      </c>
      <c r="I188" s="380">
        <v>0</v>
      </c>
      <c r="J188" s="141">
        <f t="shared" si="45"/>
        <v>120000</v>
      </c>
      <c r="K188" s="380">
        <v>120000</v>
      </c>
      <c r="L188" s="380">
        <v>0</v>
      </c>
      <c r="M188" s="380">
        <v>0</v>
      </c>
      <c r="N188" s="380">
        <v>0</v>
      </c>
    </row>
    <row r="189" spans="1:14" s="631" customFormat="1" ht="66.75" customHeight="1">
      <c r="A189" s="183"/>
      <c r="B189" s="381"/>
      <c r="C189" s="630"/>
      <c r="D189" s="359" t="s">
        <v>567</v>
      </c>
      <c r="E189" s="380">
        <v>0</v>
      </c>
      <c r="F189" s="380">
        <v>0</v>
      </c>
      <c r="G189" s="380">
        <v>0</v>
      </c>
      <c r="H189" s="380">
        <v>0</v>
      </c>
      <c r="I189" s="380">
        <v>0</v>
      </c>
      <c r="J189" s="141">
        <f t="shared" si="45"/>
        <v>34000</v>
      </c>
      <c r="K189" s="380">
        <v>34000</v>
      </c>
      <c r="L189" s="380">
        <v>0</v>
      </c>
      <c r="M189" s="380">
        <v>0</v>
      </c>
      <c r="N189" s="380">
        <v>0</v>
      </c>
    </row>
    <row r="190" spans="1:14" s="631" customFormat="1" ht="45" customHeight="1">
      <c r="A190" s="183"/>
      <c r="B190" s="381"/>
      <c r="C190" s="630"/>
      <c r="D190" s="359" t="s">
        <v>568</v>
      </c>
      <c r="E190" s="380">
        <v>0</v>
      </c>
      <c r="F190" s="380">
        <v>0</v>
      </c>
      <c r="G190" s="380">
        <v>0</v>
      </c>
      <c r="H190" s="380">
        <v>0</v>
      </c>
      <c r="I190" s="380">
        <v>0</v>
      </c>
      <c r="J190" s="141">
        <f t="shared" si="45"/>
        <v>130000</v>
      </c>
      <c r="K190" s="380">
        <v>130000</v>
      </c>
      <c r="L190" s="380">
        <v>0</v>
      </c>
      <c r="M190" s="380">
        <v>0</v>
      </c>
      <c r="N190" s="380">
        <v>0</v>
      </c>
    </row>
    <row r="191" spans="1:14" s="631" customFormat="1" ht="45" customHeight="1">
      <c r="A191" s="183"/>
      <c r="B191" s="381"/>
      <c r="C191" s="630"/>
      <c r="D191" s="359" t="s">
        <v>569</v>
      </c>
      <c r="E191" s="380">
        <v>0</v>
      </c>
      <c r="F191" s="380">
        <v>0</v>
      </c>
      <c r="G191" s="380">
        <v>0</v>
      </c>
      <c r="H191" s="380">
        <v>0</v>
      </c>
      <c r="I191" s="380">
        <v>0</v>
      </c>
      <c r="J191" s="141">
        <f t="shared" si="45"/>
        <v>136000</v>
      </c>
      <c r="K191" s="380">
        <v>136000</v>
      </c>
      <c r="L191" s="380">
        <v>0</v>
      </c>
      <c r="M191" s="380">
        <v>0</v>
      </c>
      <c r="N191" s="380">
        <v>0</v>
      </c>
    </row>
    <row r="192" spans="1:14" s="631" customFormat="1" ht="46.5" customHeight="1">
      <c r="A192" s="183"/>
      <c r="B192" s="381"/>
      <c r="C192" s="630"/>
      <c r="D192" s="359" t="s">
        <v>526</v>
      </c>
      <c r="E192" s="380">
        <v>0</v>
      </c>
      <c r="F192" s="380">
        <v>0</v>
      </c>
      <c r="G192" s="380">
        <v>0</v>
      </c>
      <c r="H192" s="380">
        <v>0</v>
      </c>
      <c r="I192" s="380">
        <v>0</v>
      </c>
      <c r="J192" s="141">
        <f t="shared" si="45"/>
        <v>34000</v>
      </c>
      <c r="K192" s="380">
        <v>34000</v>
      </c>
      <c r="L192" s="380">
        <v>0</v>
      </c>
      <c r="M192" s="380">
        <v>0</v>
      </c>
      <c r="N192" s="380">
        <v>0</v>
      </c>
    </row>
    <row r="193" spans="1:14" s="631" customFormat="1" ht="45" customHeight="1">
      <c r="A193" s="183"/>
      <c r="B193" s="381"/>
      <c r="C193" s="630"/>
      <c r="D193" s="359" t="s">
        <v>570</v>
      </c>
      <c r="E193" s="380">
        <v>0</v>
      </c>
      <c r="F193" s="380">
        <v>0</v>
      </c>
      <c r="G193" s="380">
        <v>0</v>
      </c>
      <c r="H193" s="380">
        <v>0</v>
      </c>
      <c r="I193" s="380">
        <v>0</v>
      </c>
      <c r="J193" s="141">
        <f t="shared" si="45"/>
        <v>250000</v>
      </c>
      <c r="K193" s="380">
        <v>250000</v>
      </c>
      <c r="L193" s="380">
        <v>0</v>
      </c>
      <c r="M193" s="380">
        <v>0</v>
      </c>
      <c r="N193" s="380">
        <v>0</v>
      </c>
    </row>
    <row r="194" spans="1:14" s="631" customFormat="1" ht="50.25" customHeight="1">
      <c r="A194" s="183"/>
      <c r="B194" s="381"/>
      <c r="C194" s="630"/>
      <c r="D194" s="359" t="s">
        <v>527</v>
      </c>
      <c r="E194" s="380">
        <v>0</v>
      </c>
      <c r="F194" s="380">
        <v>0</v>
      </c>
      <c r="G194" s="380">
        <v>0</v>
      </c>
      <c r="H194" s="380">
        <v>0</v>
      </c>
      <c r="I194" s="380">
        <v>0</v>
      </c>
      <c r="J194" s="141">
        <f t="shared" si="45"/>
        <v>35000</v>
      </c>
      <c r="K194" s="380">
        <v>35000</v>
      </c>
      <c r="L194" s="380">
        <v>0</v>
      </c>
      <c r="M194" s="380">
        <v>0</v>
      </c>
      <c r="N194" s="380">
        <v>0</v>
      </c>
    </row>
    <row r="195" spans="1:14" s="631" customFormat="1" ht="64.5" customHeight="1">
      <c r="A195" s="183"/>
      <c r="B195" s="381"/>
      <c r="C195" s="630"/>
      <c r="D195" s="359" t="s">
        <v>571</v>
      </c>
      <c r="E195" s="380">
        <v>0</v>
      </c>
      <c r="F195" s="380">
        <v>0</v>
      </c>
      <c r="G195" s="380">
        <v>0</v>
      </c>
      <c r="H195" s="380">
        <v>0</v>
      </c>
      <c r="I195" s="380">
        <v>0</v>
      </c>
      <c r="J195" s="141">
        <f t="shared" si="45"/>
        <v>70000</v>
      </c>
      <c r="K195" s="380">
        <v>70000</v>
      </c>
      <c r="L195" s="380">
        <v>0</v>
      </c>
      <c r="M195" s="380">
        <v>0</v>
      </c>
      <c r="N195" s="380">
        <v>0</v>
      </c>
    </row>
    <row r="196" spans="1:14" ht="21.75" customHeight="1">
      <c r="A196" s="183"/>
      <c r="B196" s="182"/>
      <c r="C196" s="136">
        <v>4010</v>
      </c>
      <c r="D196" s="25" t="s">
        <v>212</v>
      </c>
      <c r="E196" s="369">
        <f>SUM(F196+G196+H196+I196)</f>
        <v>0</v>
      </c>
      <c r="F196" s="369">
        <v>0</v>
      </c>
      <c r="G196" s="369">
        <v>0</v>
      </c>
      <c r="H196" s="369">
        <v>0</v>
      </c>
      <c r="I196" s="369">
        <v>0</v>
      </c>
      <c r="J196" s="369">
        <f t="shared" si="45"/>
        <v>100600</v>
      </c>
      <c r="K196" s="369">
        <v>100600</v>
      </c>
      <c r="L196" s="369">
        <v>0</v>
      </c>
      <c r="M196" s="369">
        <v>0</v>
      </c>
      <c r="N196" s="369">
        <v>0</v>
      </c>
    </row>
    <row r="197" spans="1:14" ht="27.75" customHeight="1">
      <c r="A197" s="551"/>
      <c r="B197" s="605" t="s">
        <v>51</v>
      </c>
      <c r="C197" s="602"/>
      <c r="D197" s="604" t="s">
        <v>52</v>
      </c>
      <c r="E197" s="600">
        <f>SUM(E198)</f>
        <v>0</v>
      </c>
      <c r="F197" s="600">
        <v>0</v>
      </c>
      <c r="G197" s="600">
        <v>0</v>
      </c>
      <c r="H197" s="600">
        <v>0</v>
      </c>
      <c r="I197" s="600">
        <v>0</v>
      </c>
      <c r="J197" s="600">
        <f>J198</f>
        <v>6100</v>
      </c>
      <c r="K197" s="600">
        <f>K198</f>
        <v>6100</v>
      </c>
      <c r="L197" s="600">
        <f>L198</f>
        <v>0</v>
      </c>
      <c r="M197" s="600">
        <f>M198</f>
        <v>0</v>
      </c>
      <c r="N197" s="600">
        <f>N198</f>
        <v>0</v>
      </c>
    </row>
    <row r="198" spans="1:14" ht="21.75" customHeight="1">
      <c r="A198" s="183"/>
      <c r="B198" s="135"/>
      <c r="C198" s="136">
        <v>4010</v>
      </c>
      <c r="D198" s="25" t="s">
        <v>212</v>
      </c>
      <c r="E198" s="369">
        <f>SUM(F198+G198+H198+I198)</f>
        <v>0</v>
      </c>
      <c r="F198" s="369">
        <v>0</v>
      </c>
      <c r="G198" s="369">
        <v>0</v>
      </c>
      <c r="H198" s="369">
        <v>0</v>
      </c>
      <c r="I198" s="369">
        <v>0</v>
      </c>
      <c r="J198" s="369">
        <f>K198+L198+M198+N198</f>
        <v>6100</v>
      </c>
      <c r="K198" s="369">
        <v>6100</v>
      </c>
      <c r="L198" s="369">
        <v>0</v>
      </c>
      <c r="M198" s="369">
        <v>0</v>
      </c>
      <c r="N198" s="369">
        <v>0</v>
      </c>
    </row>
    <row r="199" spans="1:14" ht="44.25" customHeight="1">
      <c r="A199" s="551"/>
      <c r="B199" s="605" t="s">
        <v>54</v>
      </c>
      <c r="C199" s="602"/>
      <c r="D199" s="604" t="s">
        <v>572</v>
      </c>
      <c r="E199" s="600">
        <f aca="true" t="shared" si="46" ref="E199:N199">SUM(E200:E200)</f>
        <v>0</v>
      </c>
      <c r="F199" s="600">
        <f t="shared" si="46"/>
        <v>0</v>
      </c>
      <c r="G199" s="600">
        <f t="shared" si="46"/>
        <v>0</v>
      </c>
      <c r="H199" s="600">
        <f t="shared" si="46"/>
        <v>0</v>
      </c>
      <c r="I199" s="600">
        <f t="shared" si="46"/>
        <v>0</v>
      </c>
      <c r="J199" s="600">
        <f t="shared" si="46"/>
        <v>6800</v>
      </c>
      <c r="K199" s="600">
        <f t="shared" si="46"/>
        <v>6800</v>
      </c>
      <c r="L199" s="600">
        <f t="shared" si="46"/>
        <v>0</v>
      </c>
      <c r="M199" s="600">
        <f t="shared" si="46"/>
        <v>0</v>
      </c>
      <c r="N199" s="600">
        <f t="shared" si="46"/>
        <v>0</v>
      </c>
    </row>
    <row r="200" spans="1:14" ht="21.75" customHeight="1">
      <c r="A200" s="183"/>
      <c r="B200" s="182"/>
      <c r="C200" s="136">
        <v>4010</v>
      </c>
      <c r="D200" s="25" t="s">
        <v>212</v>
      </c>
      <c r="E200" s="369">
        <f>SUM(F200+G200+H200+I200)</f>
        <v>0</v>
      </c>
      <c r="F200" s="369">
        <v>0</v>
      </c>
      <c r="G200" s="369">
        <v>0</v>
      </c>
      <c r="H200" s="369">
        <v>0</v>
      </c>
      <c r="I200" s="369">
        <v>0</v>
      </c>
      <c r="J200" s="369">
        <f>K200+L200+M200+N200</f>
        <v>6800</v>
      </c>
      <c r="K200" s="369">
        <v>6800</v>
      </c>
      <c r="L200" s="369">
        <v>0</v>
      </c>
      <c r="M200" s="369">
        <v>0</v>
      </c>
      <c r="N200" s="369">
        <v>0</v>
      </c>
    </row>
    <row r="201" spans="1:14" ht="26.25" customHeight="1">
      <c r="A201" s="551"/>
      <c r="B201" s="605" t="s">
        <v>56</v>
      </c>
      <c r="C201" s="602"/>
      <c r="D201" s="604" t="s">
        <v>57</v>
      </c>
      <c r="E201" s="600">
        <f aca="true" t="shared" si="47" ref="E201:N201">SUM(E202+E203+E204)</f>
        <v>60000</v>
      </c>
      <c r="F201" s="600">
        <f t="shared" si="47"/>
        <v>0</v>
      </c>
      <c r="G201" s="600">
        <f t="shared" si="47"/>
        <v>0</v>
      </c>
      <c r="H201" s="600">
        <f t="shared" si="47"/>
        <v>60000</v>
      </c>
      <c r="I201" s="600">
        <f t="shared" si="47"/>
        <v>0</v>
      </c>
      <c r="J201" s="600">
        <f t="shared" si="47"/>
        <v>210950</v>
      </c>
      <c r="K201" s="600">
        <f t="shared" si="47"/>
        <v>210950</v>
      </c>
      <c r="L201" s="600">
        <f t="shared" si="47"/>
        <v>0</v>
      </c>
      <c r="M201" s="600">
        <f t="shared" si="47"/>
        <v>0</v>
      </c>
      <c r="N201" s="600">
        <f t="shared" si="47"/>
        <v>0</v>
      </c>
    </row>
    <row r="202" spans="1:14" ht="21.75" customHeight="1">
      <c r="A202" s="183"/>
      <c r="B202" s="178"/>
      <c r="C202" s="136">
        <v>4010</v>
      </c>
      <c r="D202" s="25" t="s">
        <v>212</v>
      </c>
      <c r="E202" s="369">
        <f>SUM(F202+G202+H202+I202)</f>
        <v>0</v>
      </c>
      <c r="F202" s="369">
        <v>0</v>
      </c>
      <c r="G202" s="369">
        <v>0</v>
      </c>
      <c r="H202" s="369">
        <v>0</v>
      </c>
      <c r="I202" s="369">
        <v>0</v>
      </c>
      <c r="J202" s="369">
        <f>K202+L202+M202+N202</f>
        <v>850</v>
      </c>
      <c r="K202" s="369">
        <v>850</v>
      </c>
      <c r="L202" s="369">
        <v>0</v>
      </c>
      <c r="M202" s="369">
        <v>0</v>
      </c>
      <c r="N202" s="369">
        <v>0</v>
      </c>
    </row>
    <row r="203" spans="1:14" ht="57" customHeight="1">
      <c r="A203" s="183"/>
      <c r="B203" s="178"/>
      <c r="C203" s="136">
        <v>2310</v>
      </c>
      <c r="D203" s="25" t="s">
        <v>59</v>
      </c>
      <c r="E203" s="369">
        <f>SUM(F203+G203+H203+I203)</f>
        <v>60000</v>
      </c>
      <c r="F203" s="369">
        <v>0</v>
      </c>
      <c r="G203" s="369">
        <v>0</v>
      </c>
      <c r="H203" s="369">
        <v>60000</v>
      </c>
      <c r="I203" s="369">
        <v>0</v>
      </c>
      <c r="J203" s="369">
        <f>K203+L203+M203+N203</f>
        <v>0</v>
      </c>
      <c r="K203" s="369">
        <v>0</v>
      </c>
      <c r="L203" s="369">
        <v>0</v>
      </c>
      <c r="M203" s="369">
        <v>0</v>
      </c>
      <c r="N203" s="369">
        <v>0</v>
      </c>
    </row>
    <row r="204" spans="1:14" ht="33.75" customHeight="1">
      <c r="A204" s="183"/>
      <c r="B204" s="178"/>
      <c r="C204" s="136">
        <v>4700</v>
      </c>
      <c r="D204" s="25" t="s">
        <v>172</v>
      </c>
      <c r="E204" s="369">
        <f>SUM(F204+G204+H204+I204)</f>
        <v>0</v>
      </c>
      <c r="F204" s="369">
        <v>0</v>
      </c>
      <c r="G204" s="369">
        <v>0</v>
      </c>
      <c r="H204" s="369">
        <v>0</v>
      </c>
      <c r="I204" s="369">
        <v>0</v>
      </c>
      <c r="J204" s="369">
        <f>K204+L204+M204+N204</f>
        <v>210100</v>
      </c>
      <c r="K204" s="369">
        <v>210100</v>
      </c>
      <c r="L204" s="369">
        <v>0</v>
      </c>
      <c r="M204" s="369">
        <v>0</v>
      </c>
      <c r="N204" s="369">
        <v>0</v>
      </c>
    </row>
    <row r="205" spans="1:14" ht="27" customHeight="1">
      <c r="A205" s="551"/>
      <c r="B205" s="605" t="s">
        <v>60</v>
      </c>
      <c r="C205" s="602"/>
      <c r="D205" s="604" t="s">
        <v>318</v>
      </c>
      <c r="E205" s="600">
        <f aca="true" t="shared" si="48" ref="E205:N205">SUM(E206:E210)</f>
        <v>0</v>
      </c>
      <c r="F205" s="600">
        <f t="shared" si="48"/>
        <v>0</v>
      </c>
      <c r="G205" s="600">
        <f t="shared" si="48"/>
        <v>0</v>
      </c>
      <c r="H205" s="600">
        <f t="shared" si="48"/>
        <v>0</v>
      </c>
      <c r="I205" s="600">
        <f t="shared" si="48"/>
        <v>0</v>
      </c>
      <c r="J205" s="600">
        <f t="shared" si="48"/>
        <v>181260</v>
      </c>
      <c r="K205" s="600">
        <f t="shared" si="48"/>
        <v>181260</v>
      </c>
      <c r="L205" s="600">
        <f t="shared" si="48"/>
        <v>0</v>
      </c>
      <c r="M205" s="600">
        <f t="shared" si="48"/>
        <v>0</v>
      </c>
      <c r="N205" s="600">
        <f t="shared" si="48"/>
        <v>0</v>
      </c>
    </row>
    <row r="206" spans="1:14" ht="47.25" customHeight="1">
      <c r="A206" s="183"/>
      <c r="B206" s="178"/>
      <c r="C206" s="137">
        <v>2820</v>
      </c>
      <c r="D206" s="25" t="s">
        <v>418</v>
      </c>
      <c r="E206" s="369">
        <v>0</v>
      </c>
      <c r="F206" s="369">
        <v>0</v>
      </c>
      <c r="G206" s="369">
        <v>0</v>
      </c>
      <c r="H206" s="369">
        <v>0</v>
      </c>
      <c r="I206" s="369">
        <v>0</v>
      </c>
      <c r="J206" s="369">
        <f>K206+L206+M206+N206</f>
        <v>125000</v>
      </c>
      <c r="K206" s="369">
        <v>125000</v>
      </c>
      <c r="L206" s="369">
        <v>0</v>
      </c>
      <c r="M206" s="369">
        <v>0</v>
      </c>
      <c r="N206" s="369">
        <v>0</v>
      </c>
    </row>
    <row r="207" spans="1:14" ht="27.75" customHeight="1">
      <c r="A207" s="183"/>
      <c r="B207" s="178"/>
      <c r="C207" s="137">
        <v>3020</v>
      </c>
      <c r="D207" s="25" t="s">
        <v>309</v>
      </c>
      <c r="E207" s="369">
        <f>SUM(F207+G207+H207+I207)</f>
        <v>0</v>
      </c>
      <c r="F207" s="369">
        <v>0</v>
      </c>
      <c r="G207" s="369">
        <v>0</v>
      </c>
      <c r="H207" s="369">
        <v>0</v>
      </c>
      <c r="I207" s="369">
        <v>0</v>
      </c>
      <c r="J207" s="369">
        <f>K207+L207+M207+N207</f>
        <v>24760</v>
      </c>
      <c r="K207" s="369">
        <v>24760</v>
      </c>
      <c r="L207" s="369">
        <v>0</v>
      </c>
      <c r="M207" s="369">
        <v>0</v>
      </c>
      <c r="N207" s="369">
        <v>0</v>
      </c>
    </row>
    <row r="208" spans="1:14" ht="24" customHeight="1">
      <c r="A208" s="183"/>
      <c r="B208" s="178"/>
      <c r="C208" s="135" t="s">
        <v>310</v>
      </c>
      <c r="D208" s="134" t="s">
        <v>311</v>
      </c>
      <c r="E208" s="369">
        <v>0</v>
      </c>
      <c r="F208" s="369">
        <v>0</v>
      </c>
      <c r="G208" s="369">
        <v>0</v>
      </c>
      <c r="H208" s="369">
        <v>0</v>
      </c>
      <c r="I208" s="369">
        <v>0</v>
      </c>
      <c r="J208" s="369">
        <f>K208+L208+M208+N208</f>
        <v>3000</v>
      </c>
      <c r="K208" s="369">
        <v>3000</v>
      </c>
      <c r="L208" s="369">
        <v>0</v>
      </c>
      <c r="M208" s="369">
        <v>0</v>
      </c>
      <c r="N208" s="369">
        <v>0</v>
      </c>
    </row>
    <row r="209" spans="1:14" ht="24" customHeight="1">
      <c r="A209" s="183"/>
      <c r="B209" s="178"/>
      <c r="C209" s="137">
        <v>4210</v>
      </c>
      <c r="D209" s="25" t="s">
        <v>218</v>
      </c>
      <c r="E209" s="369">
        <f>SUM(F209+G209+H209+I209)</f>
        <v>0</v>
      </c>
      <c r="F209" s="369">
        <v>0</v>
      </c>
      <c r="G209" s="369">
        <v>0</v>
      </c>
      <c r="H209" s="369">
        <v>0</v>
      </c>
      <c r="I209" s="369">
        <v>0</v>
      </c>
      <c r="J209" s="369">
        <f>K209+L209+M209+N209</f>
        <v>8000</v>
      </c>
      <c r="K209" s="369">
        <v>8000</v>
      </c>
      <c r="L209" s="369">
        <v>0</v>
      </c>
      <c r="M209" s="369">
        <v>0</v>
      </c>
      <c r="N209" s="369">
        <v>0</v>
      </c>
    </row>
    <row r="210" spans="1:14" ht="21.75" customHeight="1">
      <c r="A210" s="183"/>
      <c r="B210" s="178"/>
      <c r="C210" s="136">
        <v>4300</v>
      </c>
      <c r="D210" s="25" t="s">
        <v>206</v>
      </c>
      <c r="E210" s="369">
        <f>SUM(F210+G210+H210+I210)</f>
        <v>0</v>
      </c>
      <c r="F210" s="369">
        <v>0</v>
      </c>
      <c r="G210" s="369">
        <v>0</v>
      </c>
      <c r="H210" s="369">
        <v>0</v>
      </c>
      <c r="I210" s="369">
        <v>0</v>
      </c>
      <c r="J210" s="369">
        <f>K210+L210+M210+N210</f>
        <v>20500</v>
      </c>
      <c r="K210" s="369">
        <v>20500</v>
      </c>
      <c r="L210" s="369">
        <v>0</v>
      </c>
      <c r="M210" s="369">
        <v>0</v>
      </c>
      <c r="N210" s="369">
        <v>0</v>
      </c>
    </row>
    <row r="211" spans="1:14" ht="26.25" customHeight="1">
      <c r="A211" s="370" t="s">
        <v>62</v>
      </c>
      <c r="B211" s="370"/>
      <c r="C211" s="370"/>
      <c r="D211" s="366" t="s">
        <v>63</v>
      </c>
      <c r="E211" s="367">
        <f>SUM(F211:I211)</f>
        <v>13840934</v>
      </c>
      <c r="F211" s="367">
        <f aca="true" t="shared" si="49" ref="F211:N211">SUM(F212+F221+F223)</f>
        <v>10362934</v>
      </c>
      <c r="G211" s="367">
        <f t="shared" si="49"/>
        <v>3478000</v>
      </c>
      <c r="H211" s="367">
        <f t="shared" si="49"/>
        <v>0</v>
      </c>
      <c r="I211" s="367">
        <f t="shared" si="49"/>
        <v>0</v>
      </c>
      <c r="J211" s="367">
        <f t="shared" si="49"/>
        <v>14138600</v>
      </c>
      <c r="K211" s="367">
        <f t="shared" si="49"/>
        <v>14138600</v>
      </c>
      <c r="L211" s="367">
        <f t="shared" si="49"/>
        <v>0</v>
      </c>
      <c r="M211" s="367">
        <f t="shared" si="49"/>
        <v>0</v>
      </c>
      <c r="N211" s="367">
        <f t="shared" si="49"/>
        <v>0</v>
      </c>
    </row>
    <row r="212" spans="1:14" ht="24" customHeight="1">
      <c r="A212" s="551"/>
      <c r="B212" s="605" t="s">
        <v>129</v>
      </c>
      <c r="C212" s="605"/>
      <c r="D212" s="599" t="s">
        <v>180</v>
      </c>
      <c r="E212" s="600">
        <f>SUM(F212:I212)</f>
        <v>10362934</v>
      </c>
      <c r="F212" s="600">
        <f>F213+F215+F217+F220</f>
        <v>10362934</v>
      </c>
      <c r="G212" s="600">
        <f>G213+G215+G217+G220</f>
        <v>0</v>
      </c>
      <c r="H212" s="600">
        <f>H213+H215+H217+H220</f>
        <v>0</v>
      </c>
      <c r="I212" s="600">
        <f>I213+I215+I217+I220</f>
        <v>0</v>
      </c>
      <c r="J212" s="600">
        <f>J213+J214+J215+J217+J218+J220</f>
        <v>14058600</v>
      </c>
      <c r="K212" s="600">
        <f>K213+K214+K215+K217+K218+K220</f>
        <v>14058600</v>
      </c>
      <c r="L212" s="600">
        <f>L213+L214+L215+L217+L218+L220</f>
        <v>0</v>
      </c>
      <c r="M212" s="600">
        <f>M213+M214+M215+M217+M218+M220</f>
        <v>0</v>
      </c>
      <c r="N212" s="600">
        <f>N213+N214+N215+N217+N218+N220</f>
        <v>0</v>
      </c>
    </row>
    <row r="213" spans="1:14" ht="49.5" customHeight="1">
      <c r="A213" s="183"/>
      <c r="B213" s="372"/>
      <c r="C213" s="236" t="s">
        <v>79</v>
      </c>
      <c r="D213" s="231" t="s">
        <v>80</v>
      </c>
      <c r="E213" s="141">
        <f>SUM(F213+G213+H213+I213)</f>
        <v>9612934</v>
      </c>
      <c r="F213" s="369">
        <v>9612934</v>
      </c>
      <c r="G213" s="369">
        <v>0</v>
      </c>
      <c r="H213" s="369">
        <v>0</v>
      </c>
      <c r="I213" s="369">
        <v>0</v>
      </c>
      <c r="J213" s="369">
        <v>0</v>
      </c>
      <c r="K213" s="369">
        <v>0</v>
      </c>
      <c r="L213" s="369">
        <v>0</v>
      </c>
      <c r="M213" s="369">
        <v>0</v>
      </c>
      <c r="N213" s="369">
        <v>0</v>
      </c>
    </row>
    <row r="214" spans="1:14" s="628" customFormat="1" ht="70.5" customHeight="1">
      <c r="A214" s="183"/>
      <c r="B214" s="135"/>
      <c r="C214" s="198" t="s">
        <v>573</v>
      </c>
      <c r="D214" s="199" t="s">
        <v>574</v>
      </c>
      <c r="E214" s="141">
        <f>SUM(F214+G214+H214+I214)</f>
        <v>0</v>
      </c>
      <c r="F214" s="141">
        <v>0</v>
      </c>
      <c r="G214" s="141">
        <v>0</v>
      </c>
      <c r="H214" s="141">
        <v>0</v>
      </c>
      <c r="I214" s="141">
        <v>0</v>
      </c>
      <c r="J214" s="141">
        <f>K214+L214+M214+N214</f>
        <v>10968600</v>
      </c>
      <c r="K214" s="141">
        <v>10968600</v>
      </c>
      <c r="L214" s="141">
        <v>0</v>
      </c>
      <c r="M214" s="141">
        <v>0</v>
      </c>
      <c r="N214" s="141">
        <v>0</v>
      </c>
    </row>
    <row r="215" spans="1:14" ht="27.75" customHeight="1">
      <c r="A215" s="183"/>
      <c r="B215" s="185"/>
      <c r="C215" s="31" t="s">
        <v>268</v>
      </c>
      <c r="D215" s="25" t="s">
        <v>61</v>
      </c>
      <c r="E215" s="369">
        <v>0</v>
      </c>
      <c r="F215" s="369">
        <v>0</v>
      </c>
      <c r="G215" s="369">
        <v>0</v>
      </c>
      <c r="H215" s="369">
        <v>0</v>
      </c>
      <c r="I215" s="369">
        <v>0</v>
      </c>
      <c r="J215" s="369">
        <f>K215+L215+M215+N215</f>
        <v>2690000</v>
      </c>
      <c r="K215" s="369">
        <f>K216</f>
        <v>2690000</v>
      </c>
      <c r="L215" s="369">
        <v>0</v>
      </c>
      <c r="M215" s="369">
        <v>0</v>
      </c>
      <c r="N215" s="369">
        <v>0</v>
      </c>
    </row>
    <row r="216" spans="1:14" ht="44.25" customHeight="1">
      <c r="A216" s="183"/>
      <c r="B216" s="185"/>
      <c r="C216" s="198" t="s">
        <v>225</v>
      </c>
      <c r="D216" s="374" t="s">
        <v>575</v>
      </c>
      <c r="E216" s="369">
        <v>0</v>
      </c>
      <c r="F216" s="369">
        <v>0</v>
      </c>
      <c r="G216" s="369">
        <v>0</v>
      </c>
      <c r="H216" s="369">
        <v>0</v>
      </c>
      <c r="I216" s="369">
        <v>0</v>
      </c>
      <c r="J216" s="369">
        <f>K216+L216+M216+N216</f>
        <v>2690000</v>
      </c>
      <c r="K216" s="369">
        <v>2690000</v>
      </c>
      <c r="L216" s="369">
        <v>0</v>
      </c>
      <c r="M216" s="369">
        <v>0</v>
      </c>
      <c r="N216" s="369">
        <v>0</v>
      </c>
    </row>
    <row r="217" spans="1:14" ht="99" customHeight="1">
      <c r="A217" s="183"/>
      <c r="B217" s="185"/>
      <c r="C217" s="236" t="s">
        <v>492</v>
      </c>
      <c r="D217" s="231" t="s">
        <v>493</v>
      </c>
      <c r="E217" s="369">
        <f>SUM(F217+G217+H217+I217)</f>
        <v>400000</v>
      </c>
      <c r="F217" s="369">
        <v>400000</v>
      </c>
      <c r="G217" s="369">
        <v>0</v>
      </c>
      <c r="H217" s="369">
        <v>0</v>
      </c>
      <c r="I217" s="369">
        <v>0</v>
      </c>
      <c r="J217" s="369">
        <f>K217+L217+M217+N217</f>
        <v>0</v>
      </c>
      <c r="K217" s="369">
        <v>0</v>
      </c>
      <c r="L217" s="369">
        <v>0</v>
      </c>
      <c r="M217" s="369">
        <v>0</v>
      </c>
      <c r="N217" s="369">
        <v>0</v>
      </c>
    </row>
    <row r="218" spans="1:14" s="628" customFormat="1" ht="65.25" customHeight="1">
      <c r="A218" s="183"/>
      <c r="B218" s="135"/>
      <c r="C218" s="198" t="s">
        <v>576</v>
      </c>
      <c r="D218" s="199" t="s">
        <v>577</v>
      </c>
      <c r="E218" s="141">
        <f>SUM(E219)</f>
        <v>0</v>
      </c>
      <c r="F218" s="141">
        <f>SUM(F219)</f>
        <v>0</v>
      </c>
      <c r="G218" s="141">
        <f>SUM(G219)</f>
        <v>0</v>
      </c>
      <c r="H218" s="141">
        <f>SUM(H219)</f>
        <v>0</v>
      </c>
      <c r="I218" s="141">
        <f>SUM(I219)</f>
        <v>0</v>
      </c>
      <c r="J218" s="141">
        <f>SUM(K218:N218)</f>
        <v>400000</v>
      </c>
      <c r="K218" s="141">
        <f>SUM(K219)</f>
        <v>400000</v>
      </c>
      <c r="L218" s="141">
        <f>SUM(L219)</f>
        <v>0</v>
      </c>
      <c r="M218" s="141">
        <f>SUM(M219)</f>
        <v>0</v>
      </c>
      <c r="N218" s="141">
        <f>SUM(N219)</f>
        <v>0</v>
      </c>
    </row>
    <row r="219" spans="1:14" s="628" customFormat="1" ht="48.75" customHeight="1">
      <c r="A219" s="183"/>
      <c r="B219" s="135"/>
      <c r="C219" s="135" t="s">
        <v>225</v>
      </c>
      <c r="D219" s="134" t="s">
        <v>643</v>
      </c>
      <c r="E219" s="141">
        <f>SUM(F219+G219+H219+I219)</f>
        <v>0</v>
      </c>
      <c r="F219" s="141">
        <v>0</v>
      </c>
      <c r="G219" s="141">
        <v>0</v>
      </c>
      <c r="H219" s="141">
        <v>0</v>
      </c>
      <c r="I219" s="141">
        <v>0</v>
      </c>
      <c r="J219" s="141">
        <f>K219+L219+M219+N219</f>
        <v>400000</v>
      </c>
      <c r="K219" s="141">
        <v>400000</v>
      </c>
      <c r="L219" s="141">
        <v>0</v>
      </c>
      <c r="M219" s="141">
        <v>0</v>
      </c>
      <c r="N219" s="141">
        <v>0</v>
      </c>
    </row>
    <row r="220" spans="1:14" ht="69.75" customHeight="1">
      <c r="A220" s="183"/>
      <c r="B220" s="185"/>
      <c r="C220" s="31" t="s">
        <v>377</v>
      </c>
      <c r="D220" s="134" t="s">
        <v>697</v>
      </c>
      <c r="E220" s="369">
        <f>SUM(F220+G220+H220+I220)</f>
        <v>350000</v>
      </c>
      <c r="F220" s="369">
        <v>350000</v>
      </c>
      <c r="G220" s="369">
        <v>0</v>
      </c>
      <c r="H220" s="369">
        <v>0</v>
      </c>
      <c r="I220" s="369">
        <v>0</v>
      </c>
      <c r="J220" s="369">
        <f>K220+L220+M220+N220</f>
        <v>0</v>
      </c>
      <c r="K220" s="369">
        <v>0</v>
      </c>
      <c r="L220" s="369">
        <v>0</v>
      </c>
      <c r="M220" s="369">
        <v>0</v>
      </c>
      <c r="N220" s="369">
        <v>0</v>
      </c>
    </row>
    <row r="221" spans="1:14" ht="51">
      <c r="A221" s="551"/>
      <c r="B221" s="605" t="s">
        <v>64</v>
      </c>
      <c r="C221" s="605"/>
      <c r="D221" s="599" t="s">
        <v>185</v>
      </c>
      <c r="E221" s="600">
        <f aca="true" t="shared" si="50" ref="E221:N221">SUM(E222)</f>
        <v>3478000</v>
      </c>
      <c r="F221" s="600">
        <f t="shared" si="50"/>
        <v>0</v>
      </c>
      <c r="G221" s="600">
        <f t="shared" si="50"/>
        <v>3478000</v>
      </c>
      <c r="H221" s="600">
        <f t="shared" si="50"/>
        <v>0</v>
      </c>
      <c r="I221" s="600">
        <f t="shared" si="50"/>
        <v>0</v>
      </c>
      <c r="J221" s="600">
        <f t="shared" si="50"/>
        <v>0</v>
      </c>
      <c r="K221" s="600">
        <f t="shared" si="50"/>
        <v>0</v>
      </c>
      <c r="L221" s="600">
        <f t="shared" si="50"/>
        <v>0</v>
      </c>
      <c r="M221" s="600">
        <f t="shared" si="50"/>
        <v>0</v>
      </c>
      <c r="N221" s="600">
        <f t="shared" si="50"/>
        <v>0</v>
      </c>
    </row>
    <row r="222" spans="1:14" ht="67.5" customHeight="1">
      <c r="A222" s="183"/>
      <c r="B222" s="135"/>
      <c r="C222" s="135" t="s">
        <v>232</v>
      </c>
      <c r="D222" s="134" t="s">
        <v>233</v>
      </c>
      <c r="E222" s="369">
        <f>SUM(F222+G222+H222+I222)</f>
        <v>3478000</v>
      </c>
      <c r="F222" s="369">
        <v>0</v>
      </c>
      <c r="G222" s="369">
        <v>3478000</v>
      </c>
      <c r="H222" s="369">
        <v>0</v>
      </c>
      <c r="I222" s="369">
        <v>0</v>
      </c>
      <c r="J222" s="369">
        <f>K222+L222+M222+N222</f>
        <v>0</v>
      </c>
      <c r="K222" s="369">
        <v>0</v>
      </c>
      <c r="L222" s="369">
        <v>0</v>
      </c>
      <c r="M222" s="369">
        <v>0</v>
      </c>
      <c r="N222" s="369">
        <v>0</v>
      </c>
    </row>
    <row r="223" spans="1:14" ht="35.25" customHeight="1">
      <c r="A223" s="551"/>
      <c r="B223" s="605" t="s">
        <v>67</v>
      </c>
      <c r="C223" s="605"/>
      <c r="D223" s="599" t="s">
        <v>318</v>
      </c>
      <c r="E223" s="600">
        <f aca="true" t="shared" si="51" ref="E223:N223">SUM(E224:E227)</f>
        <v>0</v>
      </c>
      <c r="F223" s="600">
        <f t="shared" si="51"/>
        <v>0</v>
      </c>
      <c r="G223" s="600">
        <f t="shared" si="51"/>
        <v>0</v>
      </c>
      <c r="H223" s="600">
        <f t="shared" si="51"/>
        <v>0</v>
      </c>
      <c r="I223" s="600">
        <f t="shared" si="51"/>
        <v>0</v>
      </c>
      <c r="J223" s="600">
        <f t="shared" si="51"/>
        <v>80000</v>
      </c>
      <c r="K223" s="600">
        <f t="shared" si="51"/>
        <v>80000</v>
      </c>
      <c r="L223" s="600">
        <f t="shared" si="51"/>
        <v>0</v>
      </c>
      <c r="M223" s="600">
        <f t="shared" si="51"/>
        <v>0</v>
      </c>
      <c r="N223" s="600">
        <f t="shared" si="51"/>
        <v>0</v>
      </c>
    </row>
    <row r="224" spans="1:14" s="628" customFormat="1" ht="28.5" customHeight="1">
      <c r="A224" s="183"/>
      <c r="B224" s="135"/>
      <c r="C224" s="198" t="s">
        <v>310</v>
      </c>
      <c r="D224" s="199" t="s">
        <v>311</v>
      </c>
      <c r="E224" s="141">
        <f>SUM(F224+G224+H224+I224)</f>
        <v>0</v>
      </c>
      <c r="F224" s="141">
        <v>0</v>
      </c>
      <c r="G224" s="141">
        <v>0</v>
      </c>
      <c r="H224" s="141">
        <v>0</v>
      </c>
      <c r="I224" s="141">
        <v>0</v>
      </c>
      <c r="J224" s="141">
        <f>K224+L224+M224+N224</f>
        <v>4000</v>
      </c>
      <c r="K224" s="141">
        <v>4000</v>
      </c>
      <c r="L224" s="141">
        <v>0</v>
      </c>
      <c r="M224" s="141">
        <v>0</v>
      </c>
      <c r="N224" s="141">
        <v>0</v>
      </c>
    </row>
    <row r="225" spans="1:14" s="628" customFormat="1" ht="28.5" customHeight="1">
      <c r="A225" s="183"/>
      <c r="B225" s="135"/>
      <c r="C225" s="135" t="s">
        <v>254</v>
      </c>
      <c r="D225" s="26" t="s">
        <v>218</v>
      </c>
      <c r="E225" s="141">
        <f>SUM(E226)</f>
        <v>0</v>
      </c>
      <c r="F225" s="141">
        <f>SUM(F226)</f>
        <v>0</v>
      </c>
      <c r="G225" s="141">
        <f>SUM(G226)</f>
        <v>0</v>
      </c>
      <c r="H225" s="141">
        <f>SUM(H226)</f>
        <v>0</v>
      </c>
      <c r="I225" s="141">
        <f>SUM(I226)</f>
        <v>0</v>
      </c>
      <c r="J225" s="141">
        <f>SUM(K225:N225)</f>
        <v>15000</v>
      </c>
      <c r="K225" s="141">
        <v>15000</v>
      </c>
      <c r="L225" s="141">
        <f>SUM(L226)</f>
        <v>0</v>
      </c>
      <c r="M225" s="141">
        <f>SUM(M226)</f>
        <v>0</v>
      </c>
      <c r="N225" s="141">
        <f>SUM(N226)</f>
        <v>0</v>
      </c>
    </row>
    <row r="226" spans="1:14" s="628" customFormat="1" ht="21.75" customHeight="1">
      <c r="A226" s="183"/>
      <c r="B226" s="135"/>
      <c r="C226" s="135" t="s">
        <v>234</v>
      </c>
      <c r="D226" s="26" t="s">
        <v>206</v>
      </c>
      <c r="E226" s="141">
        <f aca="true" t="shared" si="52" ref="E226:E231">SUM(F226+G226+H226+I226)</f>
        <v>0</v>
      </c>
      <c r="F226" s="141">
        <v>0</v>
      </c>
      <c r="G226" s="141">
        <v>0</v>
      </c>
      <c r="H226" s="141">
        <v>0</v>
      </c>
      <c r="I226" s="141">
        <v>0</v>
      </c>
      <c r="J226" s="141">
        <f>K226+L226+M226+N226</f>
        <v>15000</v>
      </c>
      <c r="K226" s="141">
        <v>15000</v>
      </c>
      <c r="L226" s="141">
        <v>0</v>
      </c>
      <c r="M226" s="141">
        <v>0</v>
      </c>
      <c r="N226" s="141">
        <v>0</v>
      </c>
    </row>
    <row r="227" spans="1:14" s="628" customFormat="1" ht="49.5" customHeight="1">
      <c r="A227" s="183"/>
      <c r="B227" s="135"/>
      <c r="C227" s="198" t="s">
        <v>363</v>
      </c>
      <c r="D227" s="374" t="s">
        <v>418</v>
      </c>
      <c r="E227" s="141">
        <f t="shared" si="52"/>
        <v>0</v>
      </c>
      <c r="F227" s="141">
        <v>0</v>
      </c>
      <c r="G227" s="141">
        <v>0</v>
      </c>
      <c r="H227" s="141">
        <v>0</v>
      </c>
      <c r="I227" s="141">
        <v>0</v>
      </c>
      <c r="J227" s="141">
        <f>K227+L227+M227+N227</f>
        <v>46000</v>
      </c>
      <c r="K227" s="141">
        <f>SUM(K228:K231)</f>
        <v>46000</v>
      </c>
      <c r="L227" s="141">
        <f>SUM(L229:L231)</f>
        <v>0</v>
      </c>
      <c r="M227" s="141">
        <f>SUM(M229:M231)</f>
        <v>0</v>
      </c>
      <c r="N227" s="141">
        <f>SUM(N229:N231)</f>
        <v>0</v>
      </c>
    </row>
    <row r="228" spans="1:14" s="628" customFormat="1" ht="68.25" customHeight="1">
      <c r="A228" s="183"/>
      <c r="B228" s="135"/>
      <c r="C228" s="135"/>
      <c r="D228" s="632" t="s">
        <v>578</v>
      </c>
      <c r="E228" s="141">
        <f t="shared" si="52"/>
        <v>0</v>
      </c>
      <c r="F228" s="141">
        <v>0</v>
      </c>
      <c r="G228" s="141">
        <v>0</v>
      </c>
      <c r="H228" s="141">
        <v>0</v>
      </c>
      <c r="I228" s="141">
        <v>0</v>
      </c>
      <c r="J228" s="141">
        <f>K228+L231+M231+N231</f>
        <v>10000</v>
      </c>
      <c r="K228" s="141">
        <v>10000</v>
      </c>
      <c r="L228" s="141">
        <v>0</v>
      </c>
      <c r="M228" s="141">
        <v>0</v>
      </c>
      <c r="N228" s="141">
        <v>0</v>
      </c>
    </row>
    <row r="229" spans="1:14" s="628" customFormat="1" ht="48.75" customHeight="1">
      <c r="A229" s="183"/>
      <c r="B229" s="135"/>
      <c r="C229" s="135"/>
      <c r="D229" s="632" t="s">
        <v>579</v>
      </c>
      <c r="E229" s="141">
        <f t="shared" si="52"/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f>K229+L229+M229+N229</f>
        <v>20000</v>
      </c>
      <c r="K229" s="141">
        <v>20000</v>
      </c>
      <c r="L229" s="141">
        <v>0</v>
      </c>
      <c r="M229" s="141">
        <v>0</v>
      </c>
      <c r="N229" s="141">
        <v>0</v>
      </c>
    </row>
    <row r="230" spans="1:14" s="628" customFormat="1" ht="72" customHeight="1">
      <c r="A230" s="183"/>
      <c r="B230" s="135"/>
      <c r="C230" s="135"/>
      <c r="D230" s="632" t="s">
        <v>580</v>
      </c>
      <c r="E230" s="141">
        <f t="shared" si="52"/>
        <v>0</v>
      </c>
      <c r="F230" s="141">
        <v>0</v>
      </c>
      <c r="G230" s="141">
        <v>0</v>
      </c>
      <c r="H230" s="141">
        <v>0</v>
      </c>
      <c r="I230" s="141">
        <v>0</v>
      </c>
      <c r="J230" s="141">
        <f>K230+L230+M230+N230</f>
        <v>10000</v>
      </c>
      <c r="K230" s="141">
        <v>10000</v>
      </c>
      <c r="L230" s="141">
        <v>0</v>
      </c>
      <c r="M230" s="141">
        <v>0</v>
      </c>
      <c r="N230" s="141">
        <v>0</v>
      </c>
    </row>
    <row r="231" spans="1:14" s="628" customFormat="1" ht="33" customHeight="1">
      <c r="A231" s="183"/>
      <c r="B231" s="135"/>
      <c r="C231" s="135"/>
      <c r="D231" s="632" t="s">
        <v>528</v>
      </c>
      <c r="E231" s="141">
        <f t="shared" si="52"/>
        <v>0</v>
      </c>
      <c r="F231" s="141">
        <v>0</v>
      </c>
      <c r="G231" s="141">
        <v>0</v>
      </c>
      <c r="H231" s="141">
        <v>0</v>
      </c>
      <c r="I231" s="141">
        <v>0</v>
      </c>
      <c r="J231" s="141">
        <f>K231+L231+M231+N231</f>
        <v>6000</v>
      </c>
      <c r="K231" s="141">
        <v>6000</v>
      </c>
      <c r="L231" s="141">
        <v>0</v>
      </c>
      <c r="M231" s="141">
        <v>0</v>
      </c>
      <c r="N231" s="141">
        <v>0</v>
      </c>
    </row>
    <row r="232" spans="1:14" ht="37.5" customHeight="1">
      <c r="A232" s="370" t="s">
        <v>68</v>
      </c>
      <c r="B232" s="370"/>
      <c r="C232" s="370"/>
      <c r="D232" s="366" t="s">
        <v>69</v>
      </c>
      <c r="E232" s="367">
        <f aca="true" t="shared" si="53" ref="E232:N232">E233+E240+E242+E245+E247+E250+E252</f>
        <v>2472815</v>
      </c>
      <c r="F232" s="367">
        <f t="shared" si="53"/>
        <v>447000</v>
      </c>
      <c r="G232" s="367">
        <f t="shared" si="53"/>
        <v>12000</v>
      </c>
      <c r="H232" s="367">
        <f t="shared" si="53"/>
        <v>2013815</v>
      </c>
      <c r="I232" s="367">
        <f t="shared" si="53"/>
        <v>0</v>
      </c>
      <c r="J232" s="367">
        <f t="shared" si="53"/>
        <v>1295550</v>
      </c>
      <c r="K232" s="367">
        <f t="shared" si="53"/>
        <v>1295550</v>
      </c>
      <c r="L232" s="367">
        <f t="shared" si="53"/>
        <v>0</v>
      </c>
      <c r="M232" s="367">
        <f t="shared" si="53"/>
        <v>0</v>
      </c>
      <c r="N232" s="367">
        <f t="shared" si="53"/>
        <v>0</v>
      </c>
    </row>
    <row r="233" spans="1:14" ht="27" customHeight="1">
      <c r="A233" s="551"/>
      <c r="B233" s="605" t="s">
        <v>70</v>
      </c>
      <c r="C233" s="605"/>
      <c r="D233" s="599" t="s">
        <v>71</v>
      </c>
      <c r="E233" s="600">
        <f aca="true" t="shared" si="54" ref="E233:N233">SUM(E234:E238)</f>
        <v>1667653</v>
      </c>
      <c r="F233" s="600">
        <f t="shared" si="54"/>
        <v>0</v>
      </c>
      <c r="G233" s="600">
        <f t="shared" si="54"/>
        <v>0</v>
      </c>
      <c r="H233" s="600">
        <f t="shared" si="54"/>
        <v>1667653</v>
      </c>
      <c r="I233" s="600">
        <f t="shared" si="54"/>
        <v>0</v>
      </c>
      <c r="J233" s="600">
        <f t="shared" si="54"/>
        <v>972350</v>
      </c>
      <c r="K233" s="600">
        <f t="shared" si="54"/>
        <v>972350</v>
      </c>
      <c r="L233" s="600">
        <f t="shared" si="54"/>
        <v>0</v>
      </c>
      <c r="M233" s="600">
        <f t="shared" si="54"/>
        <v>0</v>
      </c>
      <c r="N233" s="600">
        <f t="shared" si="54"/>
        <v>0</v>
      </c>
    </row>
    <row r="234" spans="1:14" ht="63" customHeight="1">
      <c r="A234" s="183"/>
      <c r="B234" s="178"/>
      <c r="C234" s="135" t="s">
        <v>72</v>
      </c>
      <c r="D234" s="134" t="s">
        <v>73</v>
      </c>
      <c r="E234" s="369">
        <f>SUM(F234+G234+H234+I234)</f>
        <v>1667653</v>
      </c>
      <c r="F234" s="369">
        <v>0</v>
      </c>
      <c r="G234" s="369">
        <v>0</v>
      </c>
      <c r="H234" s="369">
        <v>1667653</v>
      </c>
      <c r="I234" s="369">
        <v>0</v>
      </c>
      <c r="J234" s="369">
        <f aca="true" t="shared" si="55" ref="J234:J239">K234+L234+M234+N234</f>
        <v>0</v>
      </c>
      <c r="K234" s="369">
        <v>0</v>
      </c>
      <c r="L234" s="369">
        <v>0</v>
      </c>
      <c r="M234" s="369">
        <v>0</v>
      </c>
      <c r="N234" s="369">
        <v>0</v>
      </c>
    </row>
    <row r="235" spans="1:14" ht="58.5" customHeight="1">
      <c r="A235" s="183"/>
      <c r="B235" s="178"/>
      <c r="C235" s="135" t="s">
        <v>72</v>
      </c>
      <c r="D235" s="134" t="s">
        <v>477</v>
      </c>
      <c r="E235" s="369">
        <f>SUM(F235+G235+H235+I235)</f>
        <v>0</v>
      </c>
      <c r="F235" s="369">
        <v>0</v>
      </c>
      <c r="G235" s="369">
        <v>0</v>
      </c>
      <c r="H235" s="369">
        <v>0</v>
      </c>
      <c r="I235" s="369">
        <v>0</v>
      </c>
      <c r="J235" s="369">
        <f t="shared" si="55"/>
        <v>600000</v>
      </c>
      <c r="K235" s="369">
        <v>600000</v>
      </c>
      <c r="L235" s="369">
        <v>0</v>
      </c>
      <c r="M235" s="369">
        <v>0</v>
      </c>
      <c r="N235" s="369">
        <v>0</v>
      </c>
    </row>
    <row r="236" spans="1:14" ht="48.75" customHeight="1">
      <c r="A236" s="183"/>
      <c r="B236" s="178"/>
      <c r="C236" s="137">
        <v>2820</v>
      </c>
      <c r="D236" s="25" t="s">
        <v>418</v>
      </c>
      <c r="E236" s="369">
        <v>0</v>
      </c>
      <c r="F236" s="369">
        <v>0</v>
      </c>
      <c r="G236" s="369">
        <v>0</v>
      </c>
      <c r="H236" s="369">
        <v>0</v>
      </c>
      <c r="I236" s="369">
        <v>0</v>
      </c>
      <c r="J236" s="369">
        <f t="shared" si="55"/>
        <v>65000</v>
      </c>
      <c r="K236" s="369">
        <v>65000</v>
      </c>
      <c r="L236" s="369">
        <v>0</v>
      </c>
      <c r="M236" s="369">
        <v>0</v>
      </c>
      <c r="N236" s="369">
        <v>0</v>
      </c>
    </row>
    <row r="237" spans="1:14" ht="21.75" customHeight="1">
      <c r="A237" s="183"/>
      <c r="B237" s="178"/>
      <c r="C237" s="135" t="s">
        <v>249</v>
      </c>
      <c r="D237" s="25" t="s">
        <v>212</v>
      </c>
      <c r="E237" s="369">
        <f>SUM(F237+G237+H237+I237)</f>
        <v>0</v>
      </c>
      <c r="F237" s="369">
        <v>0</v>
      </c>
      <c r="G237" s="369">
        <v>0</v>
      </c>
      <c r="H237" s="369">
        <v>0</v>
      </c>
      <c r="I237" s="369">
        <v>0</v>
      </c>
      <c r="J237" s="369">
        <f t="shared" si="55"/>
        <v>7350</v>
      </c>
      <c r="K237" s="369">
        <v>7350</v>
      </c>
      <c r="L237" s="369">
        <v>0</v>
      </c>
      <c r="M237" s="369">
        <v>0</v>
      </c>
      <c r="N237" s="369">
        <v>0</v>
      </c>
    </row>
    <row r="238" spans="1:14" ht="28.5" customHeight="1">
      <c r="A238" s="183"/>
      <c r="B238" s="178"/>
      <c r="C238" s="136">
        <v>6050</v>
      </c>
      <c r="D238" s="25" t="s">
        <v>61</v>
      </c>
      <c r="E238" s="369">
        <f>SUM(F238+G238+H238+I238)</f>
        <v>0</v>
      </c>
      <c r="F238" s="369">
        <v>0</v>
      </c>
      <c r="G238" s="369">
        <v>0</v>
      </c>
      <c r="H238" s="369">
        <v>0</v>
      </c>
      <c r="I238" s="369">
        <v>0</v>
      </c>
      <c r="J238" s="369">
        <f t="shared" si="55"/>
        <v>300000</v>
      </c>
      <c r="K238" s="369">
        <v>300000</v>
      </c>
      <c r="L238" s="369">
        <v>0</v>
      </c>
      <c r="M238" s="369">
        <v>0</v>
      </c>
      <c r="N238" s="369">
        <v>0</v>
      </c>
    </row>
    <row r="239" spans="1:14" ht="63" customHeight="1">
      <c r="A239" s="183"/>
      <c r="B239" s="178"/>
      <c r="C239" s="135" t="s">
        <v>225</v>
      </c>
      <c r="D239" s="134" t="s">
        <v>612</v>
      </c>
      <c r="E239" s="369">
        <f>SUM(F239+G239+H239+I239)</f>
        <v>0</v>
      </c>
      <c r="F239" s="369">
        <v>0</v>
      </c>
      <c r="G239" s="369">
        <v>0</v>
      </c>
      <c r="H239" s="369">
        <v>0</v>
      </c>
      <c r="I239" s="369">
        <v>0</v>
      </c>
      <c r="J239" s="369">
        <f t="shared" si="55"/>
        <v>300000</v>
      </c>
      <c r="K239" s="369">
        <v>300000</v>
      </c>
      <c r="L239" s="369">
        <v>0</v>
      </c>
      <c r="M239" s="369">
        <v>0</v>
      </c>
      <c r="N239" s="369">
        <v>0</v>
      </c>
    </row>
    <row r="240" spans="1:14" ht="25.5" customHeight="1">
      <c r="A240" s="551"/>
      <c r="B240" s="605" t="s">
        <v>77</v>
      </c>
      <c r="C240" s="602"/>
      <c r="D240" s="604" t="s">
        <v>78</v>
      </c>
      <c r="E240" s="600">
        <f aca="true" t="shared" si="56" ref="E240:N240">SUM(E241)</f>
        <v>447000</v>
      </c>
      <c r="F240" s="600">
        <f t="shared" si="56"/>
        <v>447000</v>
      </c>
      <c r="G240" s="600">
        <f t="shared" si="56"/>
        <v>0</v>
      </c>
      <c r="H240" s="600">
        <f t="shared" si="56"/>
        <v>0</v>
      </c>
      <c r="I240" s="600">
        <f t="shared" si="56"/>
        <v>0</v>
      </c>
      <c r="J240" s="600">
        <f t="shared" si="56"/>
        <v>0</v>
      </c>
      <c r="K240" s="600">
        <f t="shared" si="56"/>
        <v>0</v>
      </c>
      <c r="L240" s="600">
        <f t="shared" si="56"/>
        <v>0</v>
      </c>
      <c r="M240" s="600">
        <f t="shared" si="56"/>
        <v>0</v>
      </c>
      <c r="N240" s="600">
        <f t="shared" si="56"/>
        <v>0</v>
      </c>
    </row>
    <row r="241" spans="1:14" ht="38.25">
      <c r="A241" s="183"/>
      <c r="B241" s="135"/>
      <c r="C241" s="135" t="s">
        <v>79</v>
      </c>
      <c r="D241" s="134" t="s">
        <v>80</v>
      </c>
      <c r="E241" s="369">
        <f>SUM(F241+G241+H241+I241)</f>
        <v>447000</v>
      </c>
      <c r="F241" s="369">
        <v>447000</v>
      </c>
      <c r="G241" s="369">
        <v>0</v>
      </c>
      <c r="H241" s="369">
        <v>0</v>
      </c>
      <c r="I241" s="369">
        <v>0</v>
      </c>
      <c r="J241" s="369">
        <f>K241+L241+M241+N241</f>
        <v>0</v>
      </c>
      <c r="K241" s="369">
        <v>0</v>
      </c>
      <c r="L241" s="369">
        <v>0</v>
      </c>
      <c r="M241" s="369">
        <v>0</v>
      </c>
      <c r="N241" s="369">
        <v>0</v>
      </c>
    </row>
    <row r="242" spans="1:14" ht="32.25" customHeight="1">
      <c r="A242" s="551"/>
      <c r="B242" s="605" t="s">
        <v>83</v>
      </c>
      <c r="C242" s="598"/>
      <c r="D242" s="599" t="s">
        <v>84</v>
      </c>
      <c r="E242" s="600">
        <f>SUM(E243)</f>
        <v>346162</v>
      </c>
      <c r="F242" s="600">
        <f>SUM(F243)</f>
        <v>0</v>
      </c>
      <c r="G242" s="600">
        <f>SUM(G243)</f>
        <v>0</v>
      </c>
      <c r="H242" s="600">
        <f>SUM(H243)</f>
        <v>346162</v>
      </c>
      <c r="I242" s="600">
        <f>SUM(I243)</f>
        <v>0</v>
      </c>
      <c r="J242" s="600">
        <f>J243+J244</f>
        <v>300000</v>
      </c>
      <c r="K242" s="600">
        <f>K243+K244</f>
        <v>300000</v>
      </c>
      <c r="L242" s="600">
        <f>L243+L244</f>
        <v>0</v>
      </c>
      <c r="M242" s="600">
        <f>M243+M244</f>
        <v>0</v>
      </c>
      <c r="N242" s="600">
        <f>N243+N244</f>
        <v>0</v>
      </c>
    </row>
    <row r="243" spans="1:14" ht="61.5" customHeight="1">
      <c r="A243" s="183"/>
      <c r="B243" s="178"/>
      <c r="C243" s="140" t="s">
        <v>72</v>
      </c>
      <c r="D243" s="134" t="s">
        <v>73</v>
      </c>
      <c r="E243" s="369">
        <f>SUM(F243+G243+H243+I243)</f>
        <v>346162</v>
      </c>
      <c r="F243" s="369">
        <v>0</v>
      </c>
      <c r="G243" s="369">
        <v>0</v>
      </c>
      <c r="H243" s="369">
        <v>346162</v>
      </c>
      <c r="I243" s="369">
        <v>0</v>
      </c>
      <c r="J243" s="369">
        <f>K243+L243+M243+N243</f>
        <v>0</v>
      </c>
      <c r="K243" s="369">
        <v>0</v>
      </c>
      <c r="L243" s="369">
        <v>0</v>
      </c>
      <c r="M243" s="369">
        <v>0</v>
      </c>
      <c r="N243" s="369">
        <v>0</v>
      </c>
    </row>
    <row r="244" spans="1:14" ht="59.25" customHeight="1">
      <c r="A244" s="183"/>
      <c r="B244" s="178"/>
      <c r="C244" s="140" t="s">
        <v>72</v>
      </c>
      <c r="D244" s="134" t="s">
        <v>477</v>
      </c>
      <c r="E244" s="369">
        <f>SUM(F244+G244+H244+I244)</f>
        <v>0</v>
      </c>
      <c r="F244" s="369">
        <v>0</v>
      </c>
      <c r="G244" s="369">
        <v>0</v>
      </c>
      <c r="H244" s="369">
        <v>0</v>
      </c>
      <c r="I244" s="369">
        <v>0</v>
      </c>
      <c r="J244" s="369">
        <f>K244+L244+M244+N244</f>
        <v>300000</v>
      </c>
      <c r="K244" s="369">
        <v>300000</v>
      </c>
      <c r="L244" s="369">
        <v>0</v>
      </c>
      <c r="M244" s="369">
        <v>0</v>
      </c>
      <c r="N244" s="369">
        <v>0</v>
      </c>
    </row>
    <row r="245" spans="1:14" ht="30.75" customHeight="1">
      <c r="A245" s="551"/>
      <c r="B245" s="605" t="s">
        <v>415</v>
      </c>
      <c r="C245" s="598"/>
      <c r="D245" s="599" t="s">
        <v>392</v>
      </c>
      <c r="E245" s="600">
        <f aca="true" t="shared" si="57" ref="E245:N245">SUM(E246)</f>
        <v>12000</v>
      </c>
      <c r="F245" s="600">
        <f t="shared" si="57"/>
        <v>0</v>
      </c>
      <c r="G245" s="600">
        <f t="shared" si="57"/>
        <v>12000</v>
      </c>
      <c r="H245" s="600">
        <f t="shared" si="57"/>
        <v>0</v>
      </c>
      <c r="I245" s="600">
        <f t="shared" si="57"/>
        <v>0</v>
      </c>
      <c r="J245" s="600">
        <f t="shared" si="57"/>
        <v>0</v>
      </c>
      <c r="K245" s="600">
        <f t="shared" si="57"/>
        <v>0</v>
      </c>
      <c r="L245" s="600">
        <f t="shared" si="57"/>
        <v>0</v>
      </c>
      <c r="M245" s="600">
        <f t="shared" si="57"/>
        <v>0</v>
      </c>
      <c r="N245" s="600">
        <f t="shared" si="57"/>
        <v>0</v>
      </c>
    </row>
    <row r="246" spans="1:14" ht="72.75" customHeight="1">
      <c r="A246" s="183"/>
      <c r="B246" s="135"/>
      <c r="C246" s="140" t="s">
        <v>232</v>
      </c>
      <c r="D246" s="134" t="s">
        <v>233</v>
      </c>
      <c r="E246" s="369">
        <f>SUM(F246+G246+H246+I246)</f>
        <v>12000</v>
      </c>
      <c r="F246" s="369">
        <v>0</v>
      </c>
      <c r="G246" s="369">
        <v>12000</v>
      </c>
      <c r="H246" s="369">
        <v>0</v>
      </c>
      <c r="I246" s="369">
        <v>0</v>
      </c>
      <c r="J246" s="369">
        <f>K246+L246+M246+N246</f>
        <v>0</v>
      </c>
      <c r="K246" s="369">
        <v>0</v>
      </c>
      <c r="L246" s="369">
        <v>0</v>
      </c>
      <c r="M246" s="369">
        <v>0</v>
      </c>
      <c r="N246" s="369">
        <v>0</v>
      </c>
    </row>
    <row r="247" spans="1:14" ht="49.5" customHeight="1">
      <c r="A247" s="551"/>
      <c r="B247" s="605" t="s">
        <v>146</v>
      </c>
      <c r="C247" s="598"/>
      <c r="D247" s="599" t="s">
        <v>581</v>
      </c>
      <c r="E247" s="600">
        <f aca="true" t="shared" si="58" ref="E247:N247">SUM(E248)</f>
        <v>0</v>
      </c>
      <c r="F247" s="600">
        <f t="shared" si="58"/>
        <v>0</v>
      </c>
      <c r="G247" s="600">
        <f t="shared" si="58"/>
        <v>0</v>
      </c>
      <c r="H247" s="600">
        <f t="shared" si="58"/>
        <v>0</v>
      </c>
      <c r="I247" s="600">
        <f t="shared" si="58"/>
        <v>0</v>
      </c>
      <c r="J247" s="600">
        <f t="shared" si="58"/>
        <v>15000</v>
      </c>
      <c r="K247" s="600">
        <f t="shared" si="58"/>
        <v>15000</v>
      </c>
      <c r="L247" s="600">
        <f t="shared" si="58"/>
        <v>0</v>
      </c>
      <c r="M247" s="600">
        <f t="shared" si="58"/>
        <v>0</v>
      </c>
      <c r="N247" s="600">
        <f t="shared" si="58"/>
        <v>0</v>
      </c>
    </row>
    <row r="248" spans="1:14" ht="46.5" customHeight="1">
      <c r="A248" s="183"/>
      <c r="B248" s="178"/>
      <c r="C248" s="137">
        <v>2820</v>
      </c>
      <c r="D248" s="25" t="s">
        <v>418</v>
      </c>
      <c r="E248" s="369">
        <v>0</v>
      </c>
      <c r="F248" s="369">
        <v>0</v>
      </c>
      <c r="G248" s="369">
        <v>0</v>
      </c>
      <c r="H248" s="369">
        <v>0</v>
      </c>
      <c r="I248" s="369">
        <v>0</v>
      </c>
      <c r="J248" s="369">
        <f>K248+L248+M248+N248</f>
        <v>15000</v>
      </c>
      <c r="K248" s="369">
        <f>K249</f>
        <v>15000</v>
      </c>
      <c r="L248" s="369">
        <v>0</v>
      </c>
      <c r="M248" s="369">
        <v>0</v>
      </c>
      <c r="N248" s="369">
        <v>0</v>
      </c>
    </row>
    <row r="249" spans="1:14" ht="38.25" customHeight="1">
      <c r="A249" s="183"/>
      <c r="B249" s="178"/>
      <c r="C249" s="135" t="s">
        <v>225</v>
      </c>
      <c r="D249" s="134" t="s">
        <v>480</v>
      </c>
      <c r="E249" s="369">
        <v>0</v>
      </c>
      <c r="F249" s="369">
        <v>0</v>
      </c>
      <c r="G249" s="369">
        <v>0</v>
      </c>
      <c r="H249" s="369">
        <v>0</v>
      </c>
      <c r="I249" s="369">
        <v>0</v>
      </c>
      <c r="J249" s="369">
        <f>K249+L249+M249+N249</f>
        <v>15000</v>
      </c>
      <c r="K249" s="369">
        <v>15000</v>
      </c>
      <c r="L249" s="369">
        <v>0</v>
      </c>
      <c r="M249" s="369">
        <v>0</v>
      </c>
      <c r="N249" s="369">
        <v>0</v>
      </c>
    </row>
    <row r="250" spans="1:14" ht="36" customHeight="1">
      <c r="A250" s="551"/>
      <c r="B250" s="605" t="s">
        <v>88</v>
      </c>
      <c r="C250" s="598"/>
      <c r="D250" s="599" t="s">
        <v>57</v>
      </c>
      <c r="E250" s="600">
        <f aca="true" t="shared" si="59" ref="E250:N250">SUM(E251)</f>
        <v>0</v>
      </c>
      <c r="F250" s="600">
        <f t="shared" si="59"/>
        <v>0</v>
      </c>
      <c r="G250" s="600">
        <f t="shared" si="59"/>
        <v>0</v>
      </c>
      <c r="H250" s="600">
        <f t="shared" si="59"/>
        <v>0</v>
      </c>
      <c r="I250" s="600">
        <f t="shared" si="59"/>
        <v>0</v>
      </c>
      <c r="J250" s="600">
        <f t="shared" si="59"/>
        <v>7350</v>
      </c>
      <c r="K250" s="600">
        <f t="shared" si="59"/>
        <v>7350</v>
      </c>
      <c r="L250" s="600">
        <f t="shared" si="59"/>
        <v>0</v>
      </c>
      <c r="M250" s="600">
        <f t="shared" si="59"/>
        <v>0</v>
      </c>
      <c r="N250" s="600">
        <f t="shared" si="59"/>
        <v>0</v>
      </c>
    </row>
    <row r="251" spans="1:14" ht="39" customHeight="1">
      <c r="A251" s="183"/>
      <c r="B251" s="135"/>
      <c r="C251" s="140" t="s">
        <v>171</v>
      </c>
      <c r="D251" s="134" t="s">
        <v>172</v>
      </c>
      <c r="E251" s="369">
        <f>SUM(F251+G251+H251+I251)</f>
        <v>0</v>
      </c>
      <c r="F251" s="369">
        <v>0</v>
      </c>
      <c r="G251" s="369">
        <v>0</v>
      </c>
      <c r="H251" s="369">
        <v>0</v>
      </c>
      <c r="I251" s="369">
        <v>0</v>
      </c>
      <c r="J251" s="369">
        <f>K251+L251+M251+N251</f>
        <v>7350</v>
      </c>
      <c r="K251" s="369">
        <v>7350</v>
      </c>
      <c r="L251" s="369">
        <v>0</v>
      </c>
      <c r="M251" s="369">
        <v>0</v>
      </c>
      <c r="N251" s="369">
        <v>0</v>
      </c>
    </row>
    <row r="252" spans="1:14" ht="30" customHeight="1">
      <c r="A252" s="551"/>
      <c r="B252" s="605" t="s">
        <v>89</v>
      </c>
      <c r="C252" s="598"/>
      <c r="D252" s="599" t="s">
        <v>318</v>
      </c>
      <c r="E252" s="600">
        <f aca="true" t="shared" si="60" ref="E252:N252">SUM(E253)</f>
        <v>0</v>
      </c>
      <c r="F252" s="600">
        <f t="shared" si="60"/>
        <v>0</v>
      </c>
      <c r="G252" s="600">
        <f t="shared" si="60"/>
        <v>0</v>
      </c>
      <c r="H252" s="600">
        <f t="shared" si="60"/>
        <v>0</v>
      </c>
      <c r="I252" s="600">
        <f t="shared" si="60"/>
        <v>0</v>
      </c>
      <c r="J252" s="600">
        <f t="shared" si="60"/>
        <v>850</v>
      </c>
      <c r="K252" s="600">
        <f t="shared" si="60"/>
        <v>850</v>
      </c>
      <c r="L252" s="600">
        <f t="shared" si="60"/>
        <v>0</v>
      </c>
      <c r="M252" s="600">
        <f t="shared" si="60"/>
        <v>0</v>
      </c>
      <c r="N252" s="600">
        <f t="shared" si="60"/>
        <v>0</v>
      </c>
    </row>
    <row r="253" spans="1:14" ht="34.5" customHeight="1">
      <c r="A253" s="183"/>
      <c r="B253" s="135"/>
      <c r="C253" s="137">
        <v>3020</v>
      </c>
      <c r="D253" s="25" t="s">
        <v>309</v>
      </c>
      <c r="E253" s="369">
        <f>SUM(F253+G253+H253+I253)</f>
        <v>0</v>
      </c>
      <c r="F253" s="369">
        <v>0</v>
      </c>
      <c r="G253" s="369">
        <v>0</v>
      </c>
      <c r="H253" s="369">
        <v>0</v>
      </c>
      <c r="I253" s="369">
        <v>0</v>
      </c>
      <c r="J253" s="369">
        <f>K253+L253+M253+N253</f>
        <v>850</v>
      </c>
      <c r="K253" s="369">
        <v>850</v>
      </c>
      <c r="L253" s="369">
        <v>0</v>
      </c>
      <c r="M253" s="369">
        <v>0</v>
      </c>
      <c r="N253" s="369">
        <v>0</v>
      </c>
    </row>
    <row r="254" spans="1:14" ht="34.5" customHeight="1">
      <c r="A254" s="370" t="s">
        <v>90</v>
      </c>
      <c r="B254" s="370"/>
      <c r="C254" s="382"/>
      <c r="D254" s="383" t="s">
        <v>91</v>
      </c>
      <c r="E254" s="367">
        <f aca="true" t="shared" si="61" ref="E254:N254">SUM(E255+E259+E262+E264)</f>
        <v>2424680</v>
      </c>
      <c r="F254" s="367">
        <f t="shared" si="61"/>
        <v>2168680</v>
      </c>
      <c r="G254" s="367">
        <f t="shared" si="61"/>
        <v>222000</v>
      </c>
      <c r="H254" s="367">
        <f t="shared" si="61"/>
        <v>34000</v>
      </c>
      <c r="I254" s="367">
        <f t="shared" si="61"/>
        <v>0</v>
      </c>
      <c r="J254" s="367">
        <f t="shared" si="61"/>
        <v>312604</v>
      </c>
      <c r="K254" s="367">
        <f t="shared" si="61"/>
        <v>312604</v>
      </c>
      <c r="L254" s="367">
        <f t="shared" si="61"/>
        <v>0</v>
      </c>
      <c r="M254" s="367">
        <f t="shared" si="61"/>
        <v>0</v>
      </c>
      <c r="N254" s="367">
        <f t="shared" si="61"/>
        <v>0</v>
      </c>
    </row>
    <row r="255" spans="1:14" ht="39.75" customHeight="1">
      <c r="A255" s="551"/>
      <c r="B255" s="605" t="s">
        <v>149</v>
      </c>
      <c r="C255" s="598"/>
      <c r="D255" s="599" t="s">
        <v>109</v>
      </c>
      <c r="E255" s="600">
        <f aca="true" t="shared" si="62" ref="E255:N255">SUM(E256)</f>
        <v>0</v>
      </c>
      <c r="F255" s="600">
        <f t="shared" si="62"/>
        <v>0</v>
      </c>
      <c r="G255" s="600">
        <f t="shared" si="62"/>
        <v>0</v>
      </c>
      <c r="H255" s="600">
        <f t="shared" si="62"/>
        <v>0</v>
      </c>
      <c r="I255" s="600">
        <f t="shared" si="62"/>
        <v>0</v>
      </c>
      <c r="J255" s="600">
        <f t="shared" si="62"/>
        <v>132000</v>
      </c>
      <c r="K255" s="600">
        <f t="shared" si="62"/>
        <v>132000</v>
      </c>
      <c r="L255" s="600">
        <f t="shared" si="62"/>
        <v>0</v>
      </c>
      <c r="M255" s="600">
        <f t="shared" si="62"/>
        <v>0</v>
      </c>
      <c r="N255" s="600">
        <f t="shared" si="62"/>
        <v>0</v>
      </c>
    </row>
    <row r="256" spans="1:14" ht="40.5" customHeight="1">
      <c r="A256" s="551"/>
      <c r="B256" s="182"/>
      <c r="C256" s="384">
        <v>2580</v>
      </c>
      <c r="D256" s="378" t="s">
        <v>150</v>
      </c>
      <c r="E256" s="369">
        <v>0</v>
      </c>
      <c r="F256" s="369">
        <v>0</v>
      </c>
      <c r="G256" s="369">
        <v>0</v>
      </c>
      <c r="H256" s="369">
        <v>0</v>
      </c>
      <c r="I256" s="369">
        <v>0</v>
      </c>
      <c r="J256" s="369">
        <f>K256+L256+M256+N256</f>
        <v>132000</v>
      </c>
      <c r="K256" s="369">
        <f>K257+K258</f>
        <v>132000</v>
      </c>
      <c r="L256" s="369">
        <v>0</v>
      </c>
      <c r="M256" s="369">
        <v>0</v>
      </c>
      <c r="N256" s="369">
        <v>0</v>
      </c>
    </row>
    <row r="257" spans="1:14" ht="36.75" customHeight="1">
      <c r="A257" s="551"/>
      <c r="B257" s="182"/>
      <c r="C257" s="384" t="s">
        <v>225</v>
      </c>
      <c r="D257" s="38" t="s">
        <v>111</v>
      </c>
      <c r="E257" s="369">
        <v>0</v>
      </c>
      <c r="F257" s="369">
        <v>0</v>
      </c>
      <c r="G257" s="369">
        <v>0</v>
      </c>
      <c r="H257" s="369">
        <v>0</v>
      </c>
      <c r="I257" s="369">
        <v>0</v>
      </c>
      <c r="J257" s="369">
        <f>K257+L257+M257+N257</f>
        <v>80000</v>
      </c>
      <c r="K257" s="369">
        <v>80000</v>
      </c>
      <c r="L257" s="369">
        <v>0</v>
      </c>
      <c r="M257" s="369">
        <v>0</v>
      </c>
      <c r="N257" s="369">
        <v>0</v>
      </c>
    </row>
    <row r="258" spans="1:14" ht="28.5" customHeight="1">
      <c r="A258" s="551"/>
      <c r="B258" s="182"/>
      <c r="C258" s="384"/>
      <c r="D258" s="38" t="s">
        <v>112</v>
      </c>
      <c r="E258" s="369">
        <v>0</v>
      </c>
      <c r="F258" s="369">
        <v>0</v>
      </c>
      <c r="G258" s="369">
        <v>0</v>
      </c>
      <c r="H258" s="369">
        <v>0</v>
      </c>
      <c r="I258" s="369">
        <v>0</v>
      </c>
      <c r="J258" s="369">
        <f>K258+L258+M258+N258</f>
        <v>52000</v>
      </c>
      <c r="K258" s="369">
        <v>52000</v>
      </c>
      <c r="L258" s="369">
        <v>0</v>
      </c>
      <c r="M258" s="369">
        <v>0</v>
      </c>
      <c r="N258" s="369">
        <v>0</v>
      </c>
    </row>
    <row r="259" spans="1:14" ht="39" customHeight="1">
      <c r="A259" s="551"/>
      <c r="B259" s="605" t="s">
        <v>92</v>
      </c>
      <c r="C259" s="608"/>
      <c r="D259" s="604" t="s">
        <v>582</v>
      </c>
      <c r="E259" s="600">
        <f aca="true" t="shared" si="63" ref="E259:N259">SUM(E260:E261)</f>
        <v>256000</v>
      </c>
      <c r="F259" s="600">
        <f t="shared" si="63"/>
        <v>0</v>
      </c>
      <c r="G259" s="600">
        <f t="shared" si="63"/>
        <v>222000</v>
      </c>
      <c r="H259" s="600">
        <f t="shared" si="63"/>
        <v>34000</v>
      </c>
      <c r="I259" s="600">
        <f t="shared" si="63"/>
        <v>0</v>
      </c>
      <c r="J259" s="600">
        <f t="shared" si="63"/>
        <v>0</v>
      </c>
      <c r="K259" s="600">
        <f t="shared" si="63"/>
        <v>0</v>
      </c>
      <c r="L259" s="600">
        <f t="shared" si="63"/>
        <v>0</v>
      </c>
      <c r="M259" s="600">
        <f t="shared" si="63"/>
        <v>0</v>
      </c>
      <c r="N259" s="600">
        <f t="shared" si="63"/>
        <v>0</v>
      </c>
    </row>
    <row r="260" spans="1:14" ht="72" customHeight="1">
      <c r="A260" s="551"/>
      <c r="B260" s="178"/>
      <c r="C260" s="135" t="s">
        <v>232</v>
      </c>
      <c r="D260" s="134" t="s">
        <v>233</v>
      </c>
      <c r="E260" s="369">
        <f>SUM(F260+G260+H260+I260)</f>
        <v>222000</v>
      </c>
      <c r="F260" s="369">
        <v>0</v>
      </c>
      <c r="G260" s="369">
        <v>222000</v>
      </c>
      <c r="H260" s="369">
        <v>0</v>
      </c>
      <c r="I260" s="369">
        <v>0</v>
      </c>
      <c r="J260" s="369">
        <f>K260+L260+M260+N260</f>
        <v>0</v>
      </c>
      <c r="K260" s="369">
        <v>0</v>
      </c>
      <c r="L260" s="369">
        <v>0</v>
      </c>
      <c r="M260" s="369">
        <v>0</v>
      </c>
      <c r="N260" s="369">
        <v>0</v>
      </c>
    </row>
    <row r="261" spans="1:14" ht="60" customHeight="1">
      <c r="A261" s="551"/>
      <c r="B261" s="178"/>
      <c r="C261" s="136">
        <v>2320</v>
      </c>
      <c r="D261" s="134" t="s">
        <v>73</v>
      </c>
      <c r="E261" s="369">
        <f>SUM(F261+G261+H261+I261)</f>
        <v>34000</v>
      </c>
      <c r="F261" s="369">
        <v>0</v>
      </c>
      <c r="G261" s="369">
        <v>0</v>
      </c>
      <c r="H261" s="369">
        <v>34000</v>
      </c>
      <c r="I261" s="369">
        <v>0</v>
      </c>
      <c r="J261" s="369">
        <f>K261+L261+M261+N261</f>
        <v>0</v>
      </c>
      <c r="K261" s="369">
        <v>0</v>
      </c>
      <c r="L261" s="369">
        <v>0</v>
      </c>
      <c r="M261" s="369">
        <v>0</v>
      </c>
      <c r="N261" s="369">
        <v>0</v>
      </c>
    </row>
    <row r="262" spans="1:14" ht="31.5" customHeight="1">
      <c r="A262" s="551"/>
      <c r="B262" s="605" t="s">
        <v>94</v>
      </c>
      <c r="C262" s="598"/>
      <c r="D262" s="599" t="s">
        <v>186</v>
      </c>
      <c r="E262" s="600">
        <f aca="true" t="shared" si="64" ref="E262:N262">SUM(E263)</f>
        <v>1306600</v>
      </c>
      <c r="F262" s="600">
        <f t="shared" si="64"/>
        <v>1306600</v>
      </c>
      <c r="G262" s="600">
        <f t="shared" si="64"/>
        <v>0</v>
      </c>
      <c r="H262" s="600">
        <f t="shared" si="64"/>
        <v>0</v>
      </c>
      <c r="I262" s="600">
        <f t="shared" si="64"/>
        <v>0</v>
      </c>
      <c r="J262" s="600">
        <f t="shared" si="64"/>
        <v>0</v>
      </c>
      <c r="K262" s="600">
        <f t="shared" si="64"/>
        <v>0</v>
      </c>
      <c r="L262" s="600">
        <f t="shared" si="64"/>
        <v>0</v>
      </c>
      <c r="M262" s="600">
        <f t="shared" si="64"/>
        <v>0</v>
      </c>
      <c r="N262" s="600">
        <f t="shared" si="64"/>
        <v>0</v>
      </c>
    </row>
    <row r="263" spans="1:14" ht="72.75" customHeight="1">
      <c r="A263" s="551"/>
      <c r="B263" s="135"/>
      <c r="C263" s="140" t="s">
        <v>424</v>
      </c>
      <c r="D263" s="26" t="s">
        <v>435</v>
      </c>
      <c r="E263" s="369">
        <f>SUM(F263+G263+H263+I263)</f>
        <v>1306600</v>
      </c>
      <c r="F263" s="369">
        <v>1306600</v>
      </c>
      <c r="G263" s="369">
        <v>0</v>
      </c>
      <c r="H263" s="369">
        <v>0</v>
      </c>
      <c r="I263" s="369">
        <v>0</v>
      </c>
      <c r="J263" s="369">
        <f>K263+L263+M263+N263</f>
        <v>0</v>
      </c>
      <c r="K263" s="369">
        <v>0</v>
      </c>
      <c r="L263" s="369">
        <v>0</v>
      </c>
      <c r="M263" s="369">
        <v>0</v>
      </c>
      <c r="N263" s="369">
        <v>0</v>
      </c>
    </row>
    <row r="264" spans="1:14" ht="31.5" customHeight="1">
      <c r="A264" s="551"/>
      <c r="B264" s="605" t="s">
        <v>97</v>
      </c>
      <c r="C264" s="598"/>
      <c r="D264" s="599" t="s">
        <v>318</v>
      </c>
      <c r="E264" s="609">
        <f aca="true" t="shared" si="65" ref="E264:N264">SUM(E265:E284)</f>
        <v>862080</v>
      </c>
      <c r="F264" s="609">
        <f t="shared" si="65"/>
        <v>862080</v>
      </c>
      <c r="G264" s="609">
        <f t="shared" si="65"/>
        <v>0</v>
      </c>
      <c r="H264" s="609">
        <f t="shared" si="65"/>
        <v>0</v>
      </c>
      <c r="I264" s="609">
        <f t="shared" si="65"/>
        <v>0</v>
      </c>
      <c r="J264" s="609">
        <f t="shared" si="65"/>
        <v>180604</v>
      </c>
      <c r="K264" s="609">
        <f t="shared" si="65"/>
        <v>180604</v>
      </c>
      <c r="L264" s="609">
        <f t="shared" si="65"/>
        <v>0</v>
      </c>
      <c r="M264" s="609">
        <f t="shared" si="65"/>
        <v>0</v>
      </c>
      <c r="N264" s="609">
        <f t="shared" si="65"/>
        <v>0</v>
      </c>
    </row>
    <row r="265" spans="1:14" ht="77.25" customHeight="1">
      <c r="A265" s="551"/>
      <c r="B265" s="178"/>
      <c r="C265" s="633">
        <v>2007</v>
      </c>
      <c r="D265" s="634" t="s">
        <v>583</v>
      </c>
      <c r="E265" s="141">
        <f aca="true" t="shared" si="66" ref="E265:E284">SUM(F265+G265+H265+I265)</f>
        <v>814180</v>
      </c>
      <c r="F265" s="141">
        <v>814180</v>
      </c>
      <c r="G265" s="141">
        <v>0</v>
      </c>
      <c r="H265" s="141">
        <v>0</v>
      </c>
      <c r="I265" s="141">
        <v>0</v>
      </c>
      <c r="J265" s="141">
        <f aca="true" t="shared" si="67" ref="J265:J284">SUM(K265+L265+M265+N265)</f>
        <v>0</v>
      </c>
      <c r="K265" s="141">
        <v>0</v>
      </c>
      <c r="L265" s="141">
        <v>0</v>
      </c>
      <c r="M265" s="141">
        <v>0</v>
      </c>
      <c r="N265" s="141">
        <v>0</v>
      </c>
    </row>
    <row r="266" spans="1:14" ht="81" customHeight="1">
      <c r="A266" s="551"/>
      <c r="B266" s="178"/>
      <c r="C266" s="633">
        <v>2009</v>
      </c>
      <c r="D266" s="634" t="s">
        <v>584</v>
      </c>
      <c r="E266" s="141">
        <f t="shared" si="66"/>
        <v>47900</v>
      </c>
      <c r="F266" s="141">
        <v>47900</v>
      </c>
      <c r="G266" s="141">
        <v>0</v>
      </c>
      <c r="H266" s="141">
        <v>0</v>
      </c>
      <c r="I266" s="141">
        <v>0</v>
      </c>
      <c r="J266" s="141">
        <f t="shared" si="67"/>
        <v>0</v>
      </c>
      <c r="K266" s="141">
        <v>0</v>
      </c>
      <c r="L266" s="141">
        <v>0</v>
      </c>
      <c r="M266" s="141">
        <v>0</v>
      </c>
      <c r="N266" s="141">
        <v>0</v>
      </c>
    </row>
    <row r="267" spans="1:16" s="628" customFormat="1" ht="24" customHeight="1">
      <c r="A267" s="551"/>
      <c r="B267" s="135"/>
      <c r="C267" s="194" t="s">
        <v>585</v>
      </c>
      <c r="D267" s="378" t="s">
        <v>212</v>
      </c>
      <c r="E267" s="141">
        <f t="shared" si="66"/>
        <v>0</v>
      </c>
      <c r="F267" s="369">
        <v>0</v>
      </c>
      <c r="G267" s="369">
        <v>0</v>
      </c>
      <c r="H267" s="369">
        <v>0</v>
      </c>
      <c r="I267" s="369">
        <v>0</v>
      </c>
      <c r="J267" s="141">
        <f t="shared" si="67"/>
        <v>97062</v>
      </c>
      <c r="K267" s="369">
        <v>97062</v>
      </c>
      <c r="L267" s="369">
        <v>0</v>
      </c>
      <c r="M267" s="369">
        <v>0</v>
      </c>
      <c r="N267" s="369">
        <v>0</v>
      </c>
      <c r="O267" s="635"/>
      <c r="P267" s="635"/>
    </row>
    <row r="268" spans="1:16" s="628" customFormat="1" ht="24" customHeight="1">
      <c r="A268" s="551"/>
      <c r="B268" s="135"/>
      <c r="C268" s="194" t="s">
        <v>367</v>
      </c>
      <c r="D268" s="378" t="s">
        <v>212</v>
      </c>
      <c r="E268" s="141">
        <f t="shared" si="66"/>
        <v>0</v>
      </c>
      <c r="F268" s="369">
        <v>0</v>
      </c>
      <c r="G268" s="369">
        <v>0</v>
      </c>
      <c r="H268" s="369">
        <v>0</v>
      </c>
      <c r="I268" s="369">
        <v>0</v>
      </c>
      <c r="J268" s="141">
        <f t="shared" si="67"/>
        <v>5715</v>
      </c>
      <c r="K268" s="369">
        <v>5715</v>
      </c>
      <c r="L268" s="369">
        <v>0</v>
      </c>
      <c r="M268" s="369">
        <v>0</v>
      </c>
      <c r="N268" s="369">
        <v>0</v>
      </c>
      <c r="O268" s="635"/>
      <c r="P268" s="635"/>
    </row>
    <row r="269" spans="1:16" s="628" customFormat="1" ht="24" customHeight="1">
      <c r="A269" s="551"/>
      <c r="B269" s="135"/>
      <c r="C269" s="645" t="s">
        <v>586</v>
      </c>
      <c r="D269" s="387" t="s">
        <v>53</v>
      </c>
      <c r="E269" s="141">
        <f t="shared" si="66"/>
        <v>0</v>
      </c>
      <c r="F269" s="369">
        <v>0</v>
      </c>
      <c r="G269" s="369">
        <v>0</v>
      </c>
      <c r="H269" s="369">
        <v>0</v>
      </c>
      <c r="I269" s="369">
        <v>0</v>
      </c>
      <c r="J269" s="141">
        <f t="shared" si="67"/>
        <v>6932</v>
      </c>
      <c r="K269" s="369">
        <v>6932</v>
      </c>
      <c r="L269" s="369">
        <v>0</v>
      </c>
      <c r="M269" s="369">
        <v>0</v>
      </c>
      <c r="N269" s="369">
        <v>0</v>
      </c>
      <c r="O269" s="635"/>
      <c r="P269" s="635"/>
    </row>
    <row r="270" spans="1:16" s="628" customFormat="1" ht="24" customHeight="1">
      <c r="A270" s="551"/>
      <c r="B270" s="135"/>
      <c r="C270" s="645" t="s">
        <v>587</v>
      </c>
      <c r="D270" s="387" t="s">
        <v>53</v>
      </c>
      <c r="E270" s="141">
        <f t="shared" si="66"/>
        <v>0</v>
      </c>
      <c r="F270" s="369">
        <v>0</v>
      </c>
      <c r="G270" s="369">
        <v>0</v>
      </c>
      <c r="H270" s="369">
        <v>0</v>
      </c>
      <c r="I270" s="369">
        <v>0</v>
      </c>
      <c r="J270" s="141">
        <f t="shared" si="67"/>
        <v>409</v>
      </c>
      <c r="K270" s="369">
        <v>409</v>
      </c>
      <c r="L270" s="369">
        <v>0</v>
      </c>
      <c r="M270" s="369">
        <v>0</v>
      </c>
      <c r="N270" s="369">
        <v>0</v>
      </c>
      <c r="O270" s="635"/>
      <c r="P270" s="635"/>
    </row>
    <row r="271" spans="1:16" s="628" customFormat="1" ht="24" customHeight="1">
      <c r="A271" s="551"/>
      <c r="B271" s="135"/>
      <c r="C271" s="194" t="s">
        <v>588</v>
      </c>
      <c r="D271" s="378" t="s">
        <v>252</v>
      </c>
      <c r="E271" s="141">
        <f t="shared" si="66"/>
        <v>0</v>
      </c>
      <c r="F271" s="369">
        <v>0</v>
      </c>
      <c r="G271" s="369">
        <v>0</v>
      </c>
      <c r="H271" s="369">
        <v>0</v>
      </c>
      <c r="I271" s="369">
        <v>0</v>
      </c>
      <c r="J271" s="141">
        <f t="shared" si="67"/>
        <v>16287</v>
      </c>
      <c r="K271" s="369">
        <v>16287</v>
      </c>
      <c r="L271" s="369">
        <v>0</v>
      </c>
      <c r="M271" s="369">
        <v>0</v>
      </c>
      <c r="N271" s="369">
        <v>0</v>
      </c>
      <c r="O271" s="635"/>
      <c r="P271" s="635"/>
    </row>
    <row r="272" spans="1:16" s="628" customFormat="1" ht="24" customHeight="1">
      <c r="A272" s="551"/>
      <c r="B272" s="135"/>
      <c r="C272" s="194" t="s">
        <v>368</v>
      </c>
      <c r="D272" s="378" t="s">
        <v>252</v>
      </c>
      <c r="E272" s="141">
        <f t="shared" si="66"/>
        <v>0</v>
      </c>
      <c r="F272" s="369">
        <v>0</v>
      </c>
      <c r="G272" s="369">
        <v>0</v>
      </c>
      <c r="H272" s="369">
        <v>0</v>
      </c>
      <c r="I272" s="369">
        <v>0</v>
      </c>
      <c r="J272" s="141">
        <f t="shared" si="67"/>
        <v>959</v>
      </c>
      <c r="K272" s="369">
        <v>959</v>
      </c>
      <c r="L272" s="369">
        <v>0</v>
      </c>
      <c r="M272" s="369">
        <v>0</v>
      </c>
      <c r="N272" s="369">
        <v>0</v>
      </c>
      <c r="O272" s="635"/>
      <c r="P272" s="635"/>
    </row>
    <row r="273" spans="1:16" s="628" customFormat="1" ht="24" customHeight="1">
      <c r="A273" s="551"/>
      <c r="B273" s="135"/>
      <c r="C273" s="194" t="s">
        <v>589</v>
      </c>
      <c r="D273" s="378" t="s">
        <v>12</v>
      </c>
      <c r="E273" s="141">
        <f t="shared" si="66"/>
        <v>0</v>
      </c>
      <c r="F273" s="369">
        <v>0</v>
      </c>
      <c r="G273" s="369">
        <v>0</v>
      </c>
      <c r="H273" s="369">
        <v>0</v>
      </c>
      <c r="I273" s="369">
        <v>0</v>
      </c>
      <c r="J273" s="141">
        <f t="shared" si="67"/>
        <v>1461</v>
      </c>
      <c r="K273" s="369">
        <v>1461</v>
      </c>
      <c r="L273" s="369">
        <v>0</v>
      </c>
      <c r="M273" s="369">
        <v>0</v>
      </c>
      <c r="N273" s="369">
        <v>0</v>
      </c>
      <c r="O273" s="635"/>
      <c r="P273" s="635"/>
    </row>
    <row r="274" spans="1:16" s="628" customFormat="1" ht="24" customHeight="1">
      <c r="A274" s="551"/>
      <c r="B274" s="135"/>
      <c r="C274" s="194" t="s">
        <v>369</v>
      </c>
      <c r="D274" s="378" t="s">
        <v>12</v>
      </c>
      <c r="E274" s="141">
        <f t="shared" si="66"/>
        <v>0</v>
      </c>
      <c r="F274" s="369">
        <v>0</v>
      </c>
      <c r="G274" s="369">
        <v>0</v>
      </c>
      <c r="H274" s="369">
        <v>0</v>
      </c>
      <c r="I274" s="369">
        <v>0</v>
      </c>
      <c r="J274" s="141">
        <f t="shared" si="67"/>
        <v>86</v>
      </c>
      <c r="K274" s="369">
        <v>86</v>
      </c>
      <c r="L274" s="369">
        <v>0</v>
      </c>
      <c r="M274" s="369">
        <v>0</v>
      </c>
      <c r="N274" s="369">
        <v>0</v>
      </c>
      <c r="O274" s="635"/>
      <c r="P274" s="635"/>
    </row>
    <row r="275" spans="1:16" s="628" customFormat="1" ht="24" customHeight="1">
      <c r="A275" s="551"/>
      <c r="B275" s="135"/>
      <c r="C275" s="194" t="s">
        <v>529</v>
      </c>
      <c r="D275" s="378" t="s">
        <v>218</v>
      </c>
      <c r="E275" s="141">
        <f t="shared" si="66"/>
        <v>0</v>
      </c>
      <c r="F275" s="369">
        <v>0</v>
      </c>
      <c r="G275" s="369">
        <v>0</v>
      </c>
      <c r="H275" s="369">
        <v>0</v>
      </c>
      <c r="I275" s="369">
        <v>0</v>
      </c>
      <c r="J275" s="141">
        <f t="shared" si="67"/>
        <v>4198</v>
      </c>
      <c r="K275" s="369">
        <v>4198</v>
      </c>
      <c r="L275" s="369">
        <v>0</v>
      </c>
      <c r="M275" s="369">
        <v>0</v>
      </c>
      <c r="N275" s="369">
        <v>0</v>
      </c>
      <c r="O275" s="635"/>
      <c r="P275" s="635"/>
    </row>
    <row r="276" spans="1:16" s="628" customFormat="1" ht="24" customHeight="1">
      <c r="A276" s="551"/>
      <c r="B276" s="135"/>
      <c r="C276" s="194" t="s">
        <v>371</v>
      </c>
      <c r="D276" s="378" t="s">
        <v>218</v>
      </c>
      <c r="E276" s="141">
        <f t="shared" si="66"/>
        <v>0</v>
      </c>
      <c r="F276" s="369">
        <v>0</v>
      </c>
      <c r="G276" s="369">
        <v>0</v>
      </c>
      <c r="H276" s="369">
        <v>0</v>
      </c>
      <c r="I276" s="369">
        <v>0</v>
      </c>
      <c r="J276" s="141">
        <f t="shared" si="67"/>
        <v>237</v>
      </c>
      <c r="K276" s="369">
        <v>237</v>
      </c>
      <c r="L276" s="369">
        <v>0</v>
      </c>
      <c r="M276" s="369">
        <v>0</v>
      </c>
      <c r="N276" s="369">
        <v>0</v>
      </c>
      <c r="O276" s="635"/>
      <c r="P276" s="635"/>
    </row>
    <row r="277" spans="1:16" s="628" customFormat="1" ht="24" customHeight="1">
      <c r="A277" s="551"/>
      <c r="B277" s="135"/>
      <c r="C277" s="194" t="s">
        <v>530</v>
      </c>
      <c r="D277" s="378" t="s">
        <v>206</v>
      </c>
      <c r="E277" s="141">
        <f t="shared" si="66"/>
        <v>0</v>
      </c>
      <c r="F277" s="369">
        <v>0</v>
      </c>
      <c r="G277" s="369">
        <v>0</v>
      </c>
      <c r="H277" s="369">
        <v>0</v>
      </c>
      <c r="I277" s="369">
        <v>0</v>
      </c>
      <c r="J277" s="141">
        <f t="shared" si="67"/>
        <v>39719</v>
      </c>
      <c r="K277" s="369">
        <v>39719</v>
      </c>
      <c r="L277" s="369">
        <v>0</v>
      </c>
      <c r="M277" s="369">
        <v>0</v>
      </c>
      <c r="N277" s="369">
        <v>0</v>
      </c>
      <c r="O277" s="635"/>
      <c r="P277" s="635"/>
    </row>
    <row r="278" spans="1:16" s="628" customFormat="1" ht="24" customHeight="1">
      <c r="A278" s="551"/>
      <c r="B278" s="135"/>
      <c r="C278" s="194" t="s">
        <v>372</v>
      </c>
      <c r="D278" s="378" t="s">
        <v>206</v>
      </c>
      <c r="E278" s="141">
        <f t="shared" si="66"/>
        <v>0</v>
      </c>
      <c r="F278" s="369">
        <v>0</v>
      </c>
      <c r="G278" s="369">
        <v>0</v>
      </c>
      <c r="H278" s="369">
        <v>0</v>
      </c>
      <c r="I278" s="369">
        <v>0</v>
      </c>
      <c r="J278" s="141">
        <f t="shared" si="67"/>
        <v>2338</v>
      </c>
      <c r="K278" s="369">
        <v>2338</v>
      </c>
      <c r="L278" s="369">
        <v>0</v>
      </c>
      <c r="M278" s="369">
        <v>0</v>
      </c>
      <c r="N278" s="369">
        <v>0</v>
      </c>
      <c r="O278" s="635"/>
      <c r="P278" s="635"/>
    </row>
    <row r="279" spans="1:16" s="628" customFormat="1" ht="56.25" customHeight="1">
      <c r="A279" s="551"/>
      <c r="B279" s="135"/>
      <c r="C279" s="644" t="s">
        <v>531</v>
      </c>
      <c r="D279" s="629" t="s">
        <v>690</v>
      </c>
      <c r="E279" s="141">
        <f t="shared" si="66"/>
        <v>0</v>
      </c>
      <c r="F279" s="369">
        <v>0</v>
      </c>
      <c r="G279" s="369">
        <v>0</v>
      </c>
      <c r="H279" s="369">
        <v>0</v>
      </c>
      <c r="I279" s="369">
        <v>0</v>
      </c>
      <c r="J279" s="141">
        <f t="shared" si="67"/>
        <v>378</v>
      </c>
      <c r="K279" s="369">
        <v>378</v>
      </c>
      <c r="L279" s="369">
        <v>0</v>
      </c>
      <c r="M279" s="369">
        <v>0</v>
      </c>
      <c r="N279" s="369">
        <v>0</v>
      </c>
      <c r="O279" s="635"/>
      <c r="P279" s="635"/>
    </row>
    <row r="280" spans="1:16" s="628" customFormat="1" ht="54" customHeight="1">
      <c r="A280" s="551"/>
      <c r="B280" s="135"/>
      <c r="C280" s="644" t="s">
        <v>373</v>
      </c>
      <c r="D280" s="629" t="s">
        <v>691</v>
      </c>
      <c r="E280" s="141">
        <f t="shared" si="66"/>
        <v>0</v>
      </c>
      <c r="F280" s="369">
        <v>0</v>
      </c>
      <c r="G280" s="369">
        <v>0</v>
      </c>
      <c r="H280" s="369">
        <v>0</v>
      </c>
      <c r="I280" s="369">
        <v>0</v>
      </c>
      <c r="J280" s="141">
        <f t="shared" si="67"/>
        <v>22</v>
      </c>
      <c r="K280" s="369">
        <v>22</v>
      </c>
      <c r="L280" s="369">
        <v>0</v>
      </c>
      <c r="M280" s="369">
        <v>0</v>
      </c>
      <c r="N280" s="369">
        <v>0</v>
      </c>
      <c r="O280" s="635"/>
      <c r="P280" s="635"/>
    </row>
    <row r="281" spans="1:16" s="628" customFormat="1" ht="24" customHeight="1">
      <c r="A281" s="551"/>
      <c r="B281" s="135"/>
      <c r="C281" s="194" t="s">
        <v>532</v>
      </c>
      <c r="D281" s="378" t="s">
        <v>215</v>
      </c>
      <c r="E281" s="141">
        <f t="shared" si="66"/>
        <v>0</v>
      </c>
      <c r="F281" s="369">
        <v>0</v>
      </c>
      <c r="G281" s="369">
        <v>0</v>
      </c>
      <c r="H281" s="369">
        <v>0</v>
      </c>
      <c r="I281" s="369">
        <v>0</v>
      </c>
      <c r="J281" s="141">
        <f t="shared" si="67"/>
        <v>3004</v>
      </c>
      <c r="K281" s="369">
        <v>3004</v>
      </c>
      <c r="L281" s="369">
        <v>0</v>
      </c>
      <c r="M281" s="369">
        <v>0</v>
      </c>
      <c r="N281" s="369">
        <v>0</v>
      </c>
      <c r="O281" s="635"/>
      <c r="P281" s="635"/>
    </row>
    <row r="282" spans="1:16" s="628" customFormat="1" ht="24" customHeight="1">
      <c r="A282" s="551"/>
      <c r="B282" s="135"/>
      <c r="C282" s="194" t="s">
        <v>409</v>
      </c>
      <c r="D282" s="378" t="s">
        <v>215</v>
      </c>
      <c r="E282" s="141">
        <f t="shared" si="66"/>
        <v>0</v>
      </c>
      <c r="F282" s="369">
        <v>0</v>
      </c>
      <c r="G282" s="369">
        <v>0</v>
      </c>
      <c r="H282" s="369">
        <v>0</v>
      </c>
      <c r="I282" s="369">
        <v>0</v>
      </c>
      <c r="J282" s="141">
        <f t="shared" si="67"/>
        <v>176</v>
      </c>
      <c r="K282" s="369">
        <v>176</v>
      </c>
      <c r="L282" s="369">
        <v>0</v>
      </c>
      <c r="M282" s="369">
        <v>0</v>
      </c>
      <c r="N282" s="369">
        <v>0</v>
      </c>
      <c r="O282" s="635"/>
      <c r="P282" s="635"/>
    </row>
    <row r="283" spans="1:16" s="628" customFormat="1" ht="30.75" customHeight="1">
      <c r="A283" s="551"/>
      <c r="B283" s="135"/>
      <c r="C283" s="644" t="s">
        <v>590</v>
      </c>
      <c r="D283" s="387" t="s">
        <v>262</v>
      </c>
      <c r="E283" s="141">
        <f t="shared" si="66"/>
        <v>0</v>
      </c>
      <c r="F283" s="369">
        <v>0</v>
      </c>
      <c r="G283" s="369">
        <v>0</v>
      </c>
      <c r="H283" s="369">
        <v>0</v>
      </c>
      <c r="I283" s="369">
        <v>0</v>
      </c>
      <c r="J283" s="141">
        <f t="shared" si="67"/>
        <v>1530</v>
      </c>
      <c r="K283" s="369">
        <v>1530</v>
      </c>
      <c r="L283" s="369">
        <v>0</v>
      </c>
      <c r="M283" s="369">
        <v>0</v>
      </c>
      <c r="N283" s="369">
        <v>0</v>
      </c>
      <c r="O283" s="635"/>
      <c r="P283" s="635"/>
    </row>
    <row r="284" spans="1:16" s="628" customFormat="1" ht="32.25" customHeight="1">
      <c r="A284" s="551"/>
      <c r="B284" s="135"/>
      <c r="C284" s="644" t="s">
        <v>410</v>
      </c>
      <c r="D284" s="387" t="s">
        <v>262</v>
      </c>
      <c r="E284" s="141">
        <f t="shared" si="66"/>
        <v>0</v>
      </c>
      <c r="F284" s="369">
        <v>0</v>
      </c>
      <c r="G284" s="369">
        <v>0</v>
      </c>
      <c r="H284" s="369">
        <v>0</v>
      </c>
      <c r="I284" s="369">
        <v>0</v>
      </c>
      <c r="J284" s="141">
        <f t="shared" si="67"/>
        <v>91</v>
      </c>
      <c r="K284" s="369">
        <v>91</v>
      </c>
      <c r="L284" s="369">
        <v>0</v>
      </c>
      <c r="M284" s="369">
        <v>0</v>
      </c>
      <c r="N284" s="369">
        <v>0</v>
      </c>
      <c r="O284" s="635"/>
      <c r="P284" s="635"/>
    </row>
    <row r="285" spans="1:14" ht="24.75" customHeight="1">
      <c r="A285" s="370" t="s">
        <v>98</v>
      </c>
      <c r="B285" s="370"/>
      <c r="C285" s="370"/>
      <c r="D285" s="366" t="s">
        <v>99</v>
      </c>
      <c r="E285" s="367">
        <f aca="true" t="shared" si="68" ref="E285:N285">SUM(E286+E288+E292+E294+E297+E299)</f>
        <v>0</v>
      </c>
      <c r="F285" s="367">
        <f t="shared" si="68"/>
        <v>0</v>
      </c>
      <c r="G285" s="367">
        <f t="shared" si="68"/>
        <v>0</v>
      </c>
      <c r="H285" s="367">
        <f t="shared" si="68"/>
        <v>0</v>
      </c>
      <c r="I285" s="367">
        <f t="shared" si="68"/>
        <v>0</v>
      </c>
      <c r="J285" s="367">
        <f t="shared" si="68"/>
        <v>1143400</v>
      </c>
      <c r="K285" s="367">
        <f t="shared" si="68"/>
        <v>1143400</v>
      </c>
      <c r="L285" s="367">
        <f t="shared" si="68"/>
        <v>0</v>
      </c>
      <c r="M285" s="367">
        <f t="shared" si="68"/>
        <v>0</v>
      </c>
      <c r="N285" s="367">
        <f t="shared" si="68"/>
        <v>0</v>
      </c>
    </row>
    <row r="286" spans="1:14" ht="27.75" customHeight="1">
      <c r="A286" s="551"/>
      <c r="B286" s="605" t="s">
        <v>100</v>
      </c>
      <c r="C286" s="605"/>
      <c r="D286" s="599" t="s">
        <v>101</v>
      </c>
      <c r="E286" s="600">
        <f aca="true" t="shared" si="69" ref="E286:N286">SUM(E287)</f>
        <v>0</v>
      </c>
      <c r="F286" s="600">
        <f t="shared" si="69"/>
        <v>0</v>
      </c>
      <c r="G286" s="600">
        <f t="shared" si="69"/>
        <v>0</v>
      </c>
      <c r="H286" s="600">
        <f t="shared" si="69"/>
        <v>0</v>
      </c>
      <c r="I286" s="600">
        <f t="shared" si="69"/>
        <v>0</v>
      </c>
      <c r="J286" s="600">
        <f t="shared" si="69"/>
        <v>2400</v>
      </c>
      <c r="K286" s="600">
        <f t="shared" si="69"/>
        <v>2400</v>
      </c>
      <c r="L286" s="600">
        <f t="shared" si="69"/>
        <v>0</v>
      </c>
      <c r="M286" s="600">
        <f t="shared" si="69"/>
        <v>0</v>
      </c>
      <c r="N286" s="600">
        <f t="shared" si="69"/>
        <v>0</v>
      </c>
    </row>
    <row r="287" spans="1:14" ht="21.75" customHeight="1">
      <c r="A287" s="183"/>
      <c r="B287" s="135"/>
      <c r="C287" s="136">
        <v>4010</v>
      </c>
      <c r="D287" s="25" t="s">
        <v>212</v>
      </c>
      <c r="E287" s="369">
        <f>SUM(F287+G287+H287+I287)</f>
        <v>0</v>
      </c>
      <c r="F287" s="369">
        <v>0</v>
      </c>
      <c r="G287" s="369">
        <v>0</v>
      </c>
      <c r="H287" s="369">
        <v>0</v>
      </c>
      <c r="I287" s="369">
        <v>0</v>
      </c>
      <c r="J287" s="369">
        <f>K287+L287+M287+N287</f>
        <v>2400</v>
      </c>
      <c r="K287" s="369">
        <v>2400</v>
      </c>
      <c r="L287" s="369">
        <v>0</v>
      </c>
      <c r="M287" s="369">
        <v>0</v>
      </c>
      <c r="N287" s="369">
        <v>0</v>
      </c>
    </row>
    <row r="288" spans="1:14" ht="43.5" customHeight="1">
      <c r="A288" s="551"/>
      <c r="B288" s="605" t="s">
        <v>102</v>
      </c>
      <c r="C288" s="602"/>
      <c r="D288" s="604" t="s">
        <v>114</v>
      </c>
      <c r="E288" s="600">
        <f>SUM(F288+G288+H288+I288)</f>
        <v>0</v>
      </c>
      <c r="F288" s="600">
        <v>0</v>
      </c>
      <c r="G288" s="600">
        <v>0</v>
      </c>
      <c r="H288" s="600">
        <v>0</v>
      </c>
      <c r="I288" s="600">
        <v>0</v>
      </c>
      <c r="J288" s="600">
        <f>J289+J291</f>
        <v>96400</v>
      </c>
      <c r="K288" s="600">
        <f>K289+K291</f>
        <v>96400</v>
      </c>
      <c r="L288" s="600">
        <f>L289+L291</f>
        <v>0</v>
      </c>
      <c r="M288" s="600">
        <f>M289+M291</f>
        <v>0</v>
      </c>
      <c r="N288" s="600">
        <f>N289+N291</f>
        <v>0</v>
      </c>
    </row>
    <row r="289" spans="1:14" s="635" customFormat="1" ht="39.75" customHeight="1">
      <c r="A289" s="183"/>
      <c r="B289" s="135"/>
      <c r="C289" s="136">
        <v>2540</v>
      </c>
      <c r="D289" s="25" t="s">
        <v>48</v>
      </c>
      <c r="E289" s="141">
        <f aca="true" t="shared" si="70" ref="E289:N289">SUM(E290)</f>
        <v>0</v>
      </c>
      <c r="F289" s="141">
        <f t="shared" si="70"/>
        <v>0</v>
      </c>
      <c r="G289" s="141">
        <f t="shared" si="70"/>
        <v>0</v>
      </c>
      <c r="H289" s="141">
        <f t="shared" si="70"/>
        <v>0</v>
      </c>
      <c r="I289" s="141">
        <f t="shared" si="70"/>
        <v>0</v>
      </c>
      <c r="J289" s="141">
        <f t="shared" si="70"/>
        <v>90000</v>
      </c>
      <c r="K289" s="141">
        <f t="shared" si="70"/>
        <v>90000</v>
      </c>
      <c r="L289" s="141">
        <f t="shared" si="70"/>
        <v>0</v>
      </c>
      <c r="M289" s="141">
        <f t="shared" si="70"/>
        <v>0</v>
      </c>
      <c r="N289" s="141">
        <f t="shared" si="70"/>
        <v>0</v>
      </c>
    </row>
    <row r="290" spans="1:14" s="635" customFormat="1" ht="61.5" customHeight="1">
      <c r="A290" s="183"/>
      <c r="B290" s="135"/>
      <c r="C290" s="136" t="s">
        <v>225</v>
      </c>
      <c r="D290" s="25" t="s">
        <v>591</v>
      </c>
      <c r="E290" s="141">
        <f>SUM(F290+G290+H290+I290)</f>
        <v>0</v>
      </c>
      <c r="F290" s="141">
        <v>0</v>
      </c>
      <c r="G290" s="141">
        <v>0</v>
      </c>
      <c r="H290" s="141">
        <v>0</v>
      </c>
      <c r="I290" s="141">
        <v>0</v>
      </c>
      <c r="J290" s="141">
        <f>SUM(K290+L290+M290+N290)</f>
        <v>90000</v>
      </c>
      <c r="K290" s="389">
        <v>90000</v>
      </c>
      <c r="L290" s="141">
        <v>0</v>
      </c>
      <c r="M290" s="141">
        <v>0</v>
      </c>
      <c r="N290" s="141">
        <v>0</v>
      </c>
    </row>
    <row r="291" spans="1:14" ht="21.75" customHeight="1">
      <c r="A291" s="183"/>
      <c r="B291" s="135"/>
      <c r="C291" s="136">
        <v>4010</v>
      </c>
      <c r="D291" s="25" t="s">
        <v>212</v>
      </c>
      <c r="E291" s="369">
        <f>SUM(F291+G291+H291+I291)</f>
        <v>0</v>
      </c>
      <c r="F291" s="369">
        <v>0</v>
      </c>
      <c r="G291" s="369">
        <v>0</v>
      </c>
      <c r="H291" s="369">
        <v>0</v>
      </c>
      <c r="I291" s="369">
        <v>0</v>
      </c>
      <c r="J291" s="369">
        <f>K291+L291+M291+N291</f>
        <v>6400</v>
      </c>
      <c r="K291" s="369">
        <v>6400</v>
      </c>
      <c r="L291" s="369">
        <v>0</v>
      </c>
      <c r="M291" s="369">
        <v>0</v>
      </c>
      <c r="N291" s="369">
        <v>0</v>
      </c>
    </row>
    <row r="292" spans="1:14" ht="24.75" customHeight="1">
      <c r="A292" s="551"/>
      <c r="B292" s="605" t="s">
        <v>115</v>
      </c>
      <c r="C292" s="602"/>
      <c r="D292" s="604" t="s">
        <v>116</v>
      </c>
      <c r="E292" s="600">
        <f>SUM(F292+G292+H292+I292)</f>
        <v>0</v>
      </c>
      <c r="F292" s="600">
        <v>0</v>
      </c>
      <c r="G292" s="600">
        <v>0</v>
      </c>
      <c r="H292" s="600">
        <v>0</v>
      </c>
      <c r="I292" s="600">
        <v>0</v>
      </c>
      <c r="J292" s="600">
        <f>J293</f>
        <v>7000</v>
      </c>
      <c r="K292" s="600">
        <f>K293</f>
        <v>7000</v>
      </c>
      <c r="L292" s="600">
        <f>L293</f>
        <v>0</v>
      </c>
      <c r="M292" s="600">
        <f>M293</f>
        <v>0</v>
      </c>
      <c r="N292" s="600">
        <f>N293</f>
        <v>0</v>
      </c>
    </row>
    <row r="293" spans="1:14" ht="21.75" customHeight="1">
      <c r="A293" s="183"/>
      <c r="B293" s="135"/>
      <c r="C293" s="136">
        <v>4010</v>
      </c>
      <c r="D293" s="25" t="s">
        <v>212</v>
      </c>
      <c r="E293" s="369">
        <f>SUM(F293+G293+H293+I293)</f>
        <v>0</v>
      </c>
      <c r="F293" s="369">
        <v>0</v>
      </c>
      <c r="G293" s="369">
        <v>0</v>
      </c>
      <c r="H293" s="369">
        <v>0</v>
      </c>
      <c r="I293" s="369">
        <v>0</v>
      </c>
      <c r="J293" s="369">
        <f>K293+L293+M293+N293</f>
        <v>7000</v>
      </c>
      <c r="K293" s="369">
        <v>7000</v>
      </c>
      <c r="L293" s="369">
        <v>0</v>
      </c>
      <c r="M293" s="369">
        <v>0</v>
      </c>
      <c r="N293" s="369">
        <v>0</v>
      </c>
    </row>
    <row r="294" spans="1:14" ht="24.75" customHeight="1">
      <c r="A294" s="551"/>
      <c r="B294" s="605" t="s">
        <v>421</v>
      </c>
      <c r="C294" s="602"/>
      <c r="D294" s="604" t="s">
        <v>422</v>
      </c>
      <c r="E294" s="600">
        <f aca="true" t="shared" si="71" ref="E294:N294">E295</f>
        <v>0</v>
      </c>
      <c r="F294" s="600">
        <f t="shared" si="71"/>
        <v>0</v>
      </c>
      <c r="G294" s="600">
        <f t="shared" si="71"/>
        <v>0</v>
      </c>
      <c r="H294" s="600">
        <f t="shared" si="71"/>
        <v>0</v>
      </c>
      <c r="I294" s="600">
        <f t="shared" si="71"/>
        <v>0</v>
      </c>
      <c r="J294" s="600">
        <f t="shared" si="71"/>
        <v>1020000</v>
      </c>
      <c r="K294" s="600">
        <f t="shared" si="71"/>
        <v>1020000</v>
      </c>
      <c r="L294" s="600">
        <f t="shared" si="71"/>
        <v>0</v>
      </c>
      <c r="M294" s="600">
        <f t="shared" si="71"/>
        <v>0</v>
      </c>
      <c r="N294" s="600">
        <f t="shared" si="71"/>
        <v>0</v>
      </c>
    </row>
    <row r="295" spans="1:14" ht="35.25" customHeight="1">
      <c r="A295" s="183"/>
      <c r="B295" s="135"/>
      <c r="C295" s="193">
        <v>2540</v>
      </c>
      <c r="D295" s="378" t="s">
        <v>48</v>
      </c>
      <c r="E295" s="369">
        <v>0</v>
      </c>
      <c r="F295" s="369">
        <v>0</v>
      </c>
      <c r="G295" s="369">
        <v>0</v>
      </c>
      <c r="H295" s="369">
        <v>0</v>
      </c>
      <c r="I295" s="369">
        <v>0</v>
      </c>
      <c r="J295" s="369">
        <f>K295+L295+M295+N295</f>
        <v>1020000</v>
      </c>
      <c r="K295" s="369">
        <f>SUM(K296)</f>
        <v>1020000</v>
      </c>
      <c r="L295" s="369">
        <f>SUM(L296)</f>
        <v>0</v>
      </c>
      <c r="M295" s="369">
        <f>SUM(M296)</f>
        <v>0</v>
      </c>
      <c r="N295" s="369">
        <f>SUM(N296)</f>
        <v>0</v>
      </c>
    </row>
    <row r="296" spans="1:14" s="635" customFormat="1" ht="62.25" customHeight="1">
      <c r="A296" s="183"/>
      <c r="B296" s="135"/>
      <c r="C296" s="136" t="s">
        <v>225</v>
      </c>
      <c r="D296" s="25" t="s">
        <v>592</v>
      </c>
      <c r="E296" s="141">
        <f>SUM(F296+G296+H296+I296)</f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f>SUM(K296+L296+M296+N296)</f>
        <v>1020000</v>
      </c>
      <c r="K296" s="389">
        <v>1020000</v>
      </c>
      <c r="L296" s="141">
        <v>0</v>
      </c>
      <c r="M296" s="141">
        <v>0</v>
      </c>
      <c r="N296" s="141">
        <v>0</v>
      </c>
    </row>
    <row r="297" spans="1:14" ht="28.5" customHeight="1">
      <c r="A297" s="551"/>
      <c r="B297" s="602">
        <v>85446</v>
      </c>
      <c r="C297" s="602"/>
      <c r="D297" s="610" t="s">
        <v>57</v>
      </c>
      <c r="E297" s="600">
        <f>SUM(F297+G297+H297+I297)</f>
        <v>0</v>
      </c>
      <c r="F297" s="600">
        <v>0</v>
      </c>
      <c r="G297" s="600">
        <v>0</v>
      </c>
      <c r="H297" s="600">
        <v>0</v>
      </c>
      <c r="I297" s="600">
        <v>0</v>
      </c>
      <c r="J297" s="600">
        <f>SUM(J298)</f>
        <v>15800</v>
      </c>
      <c r="K297" s="600">
        <f>SUM(K298)</f>
        <v>15800</v>
      </c>
      <c r="L297" s="600">
        <f>SUM(L298)</f>
        <v>0</v>
      </c>
      <c r="M297" s="600">
        <f>SUM(M298)</f>
        <v>0</v>
      </c>
      <c r="N297" s="600">
        <f>SUM(N298)</f>
        <v>0</v>
      </c>
    </row>
    <row r="298" spans="1:14" ht="32.25" customHeight="1">
      <c r="A298" s="183"/>
      <c r="B298" s="138"/>
      <c r="C298" s="136">
        <v>4700</v>
      </c>
      <c r="D298" s="139" t="s">
        <v>172</v>
      </c>
      <c r="E298" s="369">
        <f>SUM(F298+G298+H298+I298)</f>
        <v>0</v>
      </c>
      <c r="F298" s="369">
        <v>0</v>
      </c>
      <c r="G298" s="369">
        <v>0</v>
      </c>
      <c r="H298" s="369">
        <v>0</v>
      </c>
      <c r="I298" s="369">
        <v>0</v>
      </c>
      <c r="J298" s="369">
        <f>K298+L298+M298+N298</f>
        <v>15800</v>
      </c>
      <c r="K298" s="369">
        <v>15800</v>
      </c>
      <c r="L298" s="369">
        <v>0</v>
      </c>
      <c r="M298" s="369">
        <v>0</v>
      </c>
      <c r="N298" s="369">
        <v>0</v>
      </c>
    </row>
    <row r="299" spans="1:14" ht="24.75" customHeight="1">
      <c r="A299" s="551"/>
      <c r="B299" s="602">
        <v>85495</v>
      </c>
      <c r="C299" s="602"/>
      <c r="D299" s="610" t="s">
        <v>318</v>
      </c>
      <c r="E299" s="600">
        <f>SUM(F299+G299+H299+I299)</f>
        <v>0</v>
      </c>
      <c r="F299" s="600">
        <v>0</v>
      </c>
      <c r="G299" s="600">
        <v>0</v>
      </c>
      <c r="H299" s="600">
        <v>0</v>
      </c>
      <c r="I299" s="600">
        <v>0</v>
      </c>
      <c r="J299" s="600">
        <f>J300</f>
        <v>1800</v>
      </c>
      <c r="K299" s="600">
        <f>K300</f>
        <v>1800</v>
      </c>
      <c r="L299" s="600">
        <f>L300</f>
        <v>0</v>
      </c>
      <c r="M299" s="600">
        <f>M300</f>
        <v>0</v>
      </c>
      <c r="N299" s="600">
        <f>N300</f>
        <v>0</v>
      </c>
    </row>
    <row r="300" spans="1:14" ht="29.25" customHeight="1">
      <c r="A300" s="183"/>
      <c r="B300" s="138"/>
      <c r="C300" s="137">
        <v>3020</v>
      </c>
      <c r="D300" s="25" t="s">
        <v>309</v>
      </c>
      <c r="E300" s="369">
        <v>0</v>
      </c>
      <c r="F300" s="369">
        <v>0</v>
      </c>
      <c r="G300" s="369">
        <v>0</v>
      </c>
      <c r="H300" s="369">
        <v>0</v>
      </c>
      <c r="I300" s="369">
        <v>0</v>
      </c>
      <c r="J300" s="369">
        <f>K300+L300+M300+N300</f>
        <v>1800</v>
      </c>
      <c r="K300" s="369">
        <v>1800</v>
      </c>
      <c r="L300" s="369">
        <v>0</v>
      </c>
      <c r="M300" s="369">
        <v>0</v>
      </c>
      <c r="N300" s="369">
        <v>0</v>
      </c>
    </row>
    <row r="301" spans="1:14" ht="25.5" customHeight="1">
      <c r="A301" s="370" t="s">
        <v>593</v>
      </c>
      <c r="B301" s="370"/>
      <c r="C301" s="370"/>
      <c r="D301" s="366" t="s">
        <v>447</v>
      </c>
      <c r="E301" s="367">
        <f aca="true" t="shared" si="72" ref="E301:N301">E302+E306</f>
        <v>130000</v>
      </c>
      <c r="F301" s="367">
        <f t="shared" si="72"/>
        <v>130000</v>
      </c>
      <c r="G301" s="367">
        <f t="shared" si="72"/>
        <v>0</v>
      </c>
      <c r="H301" s="367">
        <f t="shared" si="72"/>
        <v>0</v>
      </c>
      <c r="I301" s="367">
        <f t="shared" si="72"/>
        <v>0</v>
      </c>
      <c r="J301" s="367">
        <f t="shared" si="72"/>
        <v>24500</v>
      </c>
      <c r="K301" s="367">
        <f t="shared" si="72"/>
        <v>24500</v>
      </c>
      <c r="L301" s="367">
        <f t="shared" si="72"/>
        <v>0</v>
      </c>
      <c r="M301" s="367">
        <f t="shared" si="72"/>
        <v>0</v>
      </c>
      <c r="N301" s="367">
        <f t="shared" si="72"/>
        <v>0</v>
      </c>
    </row>
    <row r="302" spans="1:14" ht="48" customHeight="1">
      <c r="A302" s="551"/>
      <c r="B302" s="602">
        <v>90019</v>
      </c>
      <c r="C302" s="602"/>
      <c r="D302" s="610" t="s">
        <v>594</v>
      </c>
      <c r="E302" s="600">
        <f aca="true" t="shared" si="73" ref="E302:N302">SUM(E303:E305)</f>
        <v>130000</v>
      </c>
      <c r="F302" s="600">
        <f t="shared" si="73"/>
        <v>130000</v>
      </c>
      <c r="G302" s="600">
        <f t="shared" si="73"/>
        <v>0</v>
      </c>
      <c r="H302" s="600">
        <f t="shared" si="73"/>
        <v>0</v>
      </c>
      <c r="I302" s="600">
        <f t="shared" si="73"/>
        <v>0</v>
      </c>
      <c r="J302" s="600">
        <f t="shared" si="73"/>
        <v>0</v>
      </c>
      <c r="K302" s="600">
        <f t="shared" si="73"/>
        <v>0</v>
      </c>
      <c r="L302" s="600">
        <f t="shared" si="73"/>
        <v>0</v>
      </c>
      <c r="M302" s="600">
        <f t="shared" si="73"/>
        <v>0</v>
      </c>
      <c r="N302" s="600">
        <f t="shared" si="73"/>
        <v>0</v>
      </c>
    </row>
    <row r="303" spans="1:14" ht="48" customHeight="1">
      <c r="A303" s="551"/>
      <c r="B303" s="376"/>
      <c r="C303" s="636" t="s">
        <v>200</v>
      </c>
      <c r="D303" s="637" t="s">
        <v>430</v>
      </c>
      <c r="E303" s="369">
        <f>F303+L303+M303+N303</f>
        <v>7000</v>
      </c>
      <c r="F303" s="369">
        <v>7000</v>
      </c>
      <c r="G303" s="369">
        <v>0</v>
      </c>
      <c r="H303" s="369">
        <v>0</v>
      </c>
      <c r="I303" s="369">
        <v>0</v>
      </c>
      <c r="J303" s="369">
        <v>0</v>
      </c>
      <c r="K303" s="369">
        <v>0</v>
      </c>
      <c r="L303" s="369">
        <v>0</v>
      </c>
      <c r="M303" s="369">
        <v>0</v>
      </c>
      <c r="N303" s="369">
        <v>0</v>
      </c>
    </row>
    <row r="304" spans="1:14" ht="25.5" customHeight="1">
      <c r="A304" s="551"/>
      <c r="B304" s="376"/>
      <c r="C304" s="636" t="s">
        <v>202</v>
      </c>
      <c r="D304" s="637" t="s">
        <v>203</v>
      </c>
      <c r="E304" s="369">
        <f>F304+L304+M304+N304</f>
        <v>121000</v>
      </c>
      <c r="F304" s="369">
        <v>121000</v>
      </c>
      <c r="G304" s="369">
        <v>0</v>
      </c>
      <c r="H304" s="369">
        <v>0</v>
      </c>
      <c r="I304" s="369">
        <v>0</v>
      </c>
      <c r="J304" s="369">
        <v>0</v>
      </c>
      <c r="K304" s="369">
        <v>0</v>
      </c>
      <c r="L304" s="369">
        <v>0</v>
      </c>
      <c r="M304" s="369">
        <v>0</v>
      </c>
      <c r="N304" s="369">
        <v>0</v>
      </c>
    </row>
    <row r="305" spans="1:14" ht="42.75" customHeight="1">
      <c r="A305" s="551"/>
      <c r="B305" s="376"/>
      <c r="C305" s="638" t="s">
        <v>448</v>
      </c>
      <c r="D305" s="639" t="s">
        <v>449</v>
      </c>
      <c r="E305" s="369">
        <f>F305+L305+M305+N305</f>
        <v>2000</v>
      </c>
      <c r="F305" s="369">
        <v>2000</v>
      </c>
      <c r="G305" s="369">
        <v>0</v>
      </c>
      <c r="H305" s="369">
        <v>0</v>
      </c>
      <c r="I305" s="369">
        <v>0</v>
      </c>
      <c r="J305" s="369">
        <v>0</v>
      </c>
      <c r="K305" s="369">
        <v>0</v>
      </c>
      <c r="L305" s="369">
        <v>0</v>
      </c>
      <c r="M305" s="369">
        <v>0</v>
      </c>
      <c r="N305" s="369">
        <v>0</v>
      </c>
    </row>
    <row r="306" spans="1:14" s="640" customFormat="1" ht="31.5" customHeight="1">
      <c r="A306" s="551"/>
      <c r="B306" s="605" t="s">
        <v>595</v>
      </c>
      <c r="C306" s="602"/>
      <c r="D306" s="604" t="s">
        <v>318</v>
      </c>
      <c r="E306" s="609">
        <f>SUM(E307:E309)</f>
        <v>0</v>
      </c>
      <c r="F306" s="609">
        <f>SUM(F307:F309)</f>
        <v>0</v>
      </c>
      <c r="G306" s="609">
        <f>SUM(G307:G309)</f>
        <v>0</v>
      </c>
      <c r="H306" s="609">
        <f>SUM(H307:H309)</f>
        <v>0</v>
      </c>
      <c r="I306" s="609">
        <f>SUM(I307:I309)</f>
        <v>0</v>
      </c>
      <c r="J306" s="609">
        <f>SUM(K306:N306)</f>
        <v>24500</v>
      </c>
      <c r="K306" s="609">
        <f>SUM(K307:K309)</f>
        <v>24500</v>
      </c>
      <c r="L306" s="609">
        <f>SUM(L307:L309)</f>
        <v>0</v>
      </c>
      <c r="M306" s="609">
        <f>SUM(M307:M309)</f>
        <v>0</v>
      </c>
      <c r="N306" s="609">
        <f>SUM(N307:N309)</f>
        <v>0</v>
      </c>
    </row>
    <row r="307" spans="1:14" s="635" customFormat="1" ht="21.75" customHeight="1">
      <c r="A307" s="551"/>
      <c r="B307" s="390"/>
      <c r="C307" s="136">
        <v>4170</v>
      </c>
      <c r="D307" s="25" t="s">
        <v>311</v>
      </c>
      <c r="E307" s="141">
        <f>SUM(F307+G307+H307+I307)</f>
        <v>0</v>
      </c>
      <c r="F307" s="141">
        <v>0</v>
      </c>
      <c r="G307" s="141">
        <v>0</v>
      </c>
      <c r="H307" s="141">
        <v>0</v>
      </c>
      <c r="I307" s="141">
        <v>0</v>
      </c>
      <c r="J307" s="141">
        <f>SUM(K307+L307+M307+N307)</f>
        <v>3000</v>
      </c>
      <c r="K307" s="141">
        <v>3000</v>
      </c>
      <c r="L307" s="141">
        <v>0</v>
      </c>
      <c r="M307" s="141">
        <v>0</v>
      </c>
      <c r="N307" s="141">
        <v>0</v>
      </c>
    </row>
    <row r="308" spans="1:14" s="635" customFormat="1" ht="21.75" customHeight="1">
      <c r="A308" s="551"/>
      <c r="B308" s="390"/>
      <c r="C308" s="136">
        <v>4210</v>
      </c>
      <c r="D308" s="25" t="s">
        <v>218</v>
      </c>
      <c r="E308" s="141">
        <f>SUM(F308+G308+H308+I308)</f>
        <v>0</v>
      </c>
      <c r="F308" s="141">
        <v>0</v>
      </c>
      <c r="G308" s="141">
        <v>0</v>
      </c>
      <c r="H308" s="141">
        <v>0</v>
      </c>
      <c r="I308" s="141">
        <v>0</v>
      </c>
      <c r="J308" s="141">
        <f>SUM(K308+L308+M308+N308)</f>
        <v>3000</v>
      </c>
      <c r="K308" s="141">
        <v>3000</v>
      </c>
      <c r="L308" s="141">
        <v>0</v>
      </c>
      <c r="M308" s="141">
        <v>0</v>
      </c>
      <c r="N308" s="141">
        <v>0</v>
      </c>
    </row>
    <row r="309" spans="1:14" s="635" customFormat="1" ht="21.75" customHeight="1">
      <c r="A309" s="551"/>
      <c r="B309" s="390"/>
      <c r="C309" s="136">
        <v>4300</v>
      </c>
      <c r="D309" s="25" t="s">
        <v>206</v>
      </c>
      <c r="E309" s="141">
        <f>SUM(F309+G309+H309+I309)</f>
        <v>0</v>
      </c>
      <c r="F309" s="141">
        <v>0</v>
      </c>
      <c r="G309" s="141">
        <v>0</v>
      </c>
      <c r="H309" s="141">
        <v>0</v>
      </c>
      <c r="I309" s="141">
        <v>0</v>
      </c>
      <c r="J309" s="141">
        <f>SUM(K309+L309+M309+N309)</f>
        <v>18500</v>
      </c>
      <c r="K309" s="141">
        <v>18500</v>
      </c>
      <c r="L309" s="141">
        <v>0</v>
      </c>
      <c r="M309" s="141">
        <v>0</v>
      </c>
      <c r="N309" s="141">
        <v>0</v>
      </c>
    </row>
    <row r="310" spans="1:14" ht="25.5" customHeight="1">
      <c r="A310" s="370" t="s">
        <v>119</v>
      </c>
      <c r="B310" s="370"/>
      <c r="C310" s="370"/>
      <c r="D310" s="366" t="s">
        <v>120</v>
      </c>
      <c r="E310" s="367">
        <f aca="true" t="shared" si="74" ref="E310:N310">E311+E314+E317+E322</f>
        <v>0</v>
      </c>
      <c r="F310" s="367">
        <f t="shared" si="74"/>
        <v>0</v>
      </c>
      <c r="G310" s="367">
        <f t="shared" si="74"/>
        <v>0</v>
      </c>
      <c r="H310" s="367">
        <f t="shared" si="74"/>
        <v>0</v>
      </c>
      <c r="I310" s="367">
        <f t="shared" si="74"/>
        <v>0</v>
      </c>
      <c r="J310" s="367">
        <f t="shared" si="74"/>
        <v>450000</v>
      </c>
      <c r="K310" s="367">
        <f t="shared" si="74"/>
        <v>450000</v>
      </c>
      <c r="L310" s="367">
        <f t="shared" si="74"/>
        <v>0</v>
      </c>
      <c r="M310" s="367">
        <f t="shared" si="74"/>
        <v>0</v>
      </c>
      <c r="N310" s="367">
        <f t="shared" si="74"/>
        <v>0</v>
      </c>
    </row>
    <row r="311" spans="1:14" ht="24" customHeight="1">
      <c r="A311" s="551"/>
      <c r="B311" s="602">
        <v>92116</v>
      </c>
      <c r="C311" s="602"/>
      <c r="D311" s="610" t="s">
        <v>122</v>
      </c>
      <c r="E311" s="600">
        <f aca="true" t="shared" si="75" ref="E311:N311">E312</f>
        <v>0</v>
      </c>
      <c r="F311" s="600">
        <f t="shared" si="75"/>
        <v>0</v>
      </c>
      <c r="G311" s="600">
        <f t="shared" si="75"/>
        <v>0</v>
      </c>
      <c r="H311" s="600">
        <f t="shared" si="75"/>
        <v>0</v>
      </c>
      <c r="I311" s="600">
        <f t="shared" si="75"/>
        <v>0</v>
      </c>
      <c r="J311" s="600">
        <f t="shared" si="75"/>
        <v>160000</v>
      </c>
      <c r="K311" s="600">
        <f t="shared" si="75"/>
        <v>160000</v>
      </c>
      <c r="L311" s="600">
        <f t="shared" si="75"/>
        <v>0</v>
      </c>
      <c r="M311" s="600">
        <f t="shared" si="75"/>
        <v>0</v>
      </c>
      <c r="N311" s="600">
        <f t="shared" si="75"/>
        <v>0</v>
      </c>
    </row>
    <row r="312" spans="1:14" ht="61.5" customHeight="1">
      <c r="A312" s="551"/>
      <c r="B312" s="376"/>
      <c r="C312" s="193">
        <v>2310</v>
      </c>
      <c r="D312" s="142" t="s">
        <v>162</v>
      </c>
      <c r="E312" s="369">
        <v>0</v>
      </c>
      <c r="F312" s="369">
        <v>0</v>
      </c>
      <c r="G312" s="369">
        <v>0</v>
      </c>
      <c r="H312" s="369">
        <v>0</v>
      </c>
      <c r="I312" s="369">
        <v>0</v>
      </c>
      <c r="J312" s="369">
        <f>K312+L312+M312+N312</f>
        <v>160000</v>
      </c>
      <c r="K312" s="369">
        <f>K313</f>
        <v>160000</v>
      </c>
      <c r="L312" s="369">
        <v>0</v>
      </c>
      <c r="M312" s="369">
        <v>0</v>
      </c>
      <c r="N312" s="369">
        <v>0</v>
      </c>
    </row>
    <row r="313" spans="1:14" ht="42.75" customHeight="1">
      <c r="A313" s="551"/>
      <c r="B313" s="376"/>
      <c r="C313" s="166" t="s">
        <v>225</v>
      </c>
      <c r="D313" s="134" t="s">
        <v>478</v>
      </c>
      <c r="E313" s="369">
        <v>0</v>
      </c>
      <c r="F313" s="369">
        <v>0</v>
      </c>
      <c r="G313" s="369">
        <v>0</v>
      </c>
      <c r="H313" s="369">
        <v>0</v>
      </c>
      <c r="I313" s="369">
        <v>0</v>
      </c>
      <c r="J313" s="369">
        <f>K313+L313+M313+N313</f>
        <v>160000</v>
      </c>
      <c r="K313" s="369">
        <v>160000</v>
      </c>
      <c r="L313" s="369">
        <v>0</v>
      </c>
      <c r="M313" s="369">
        <v>0</v>
      </c>
      <c r="N313" s="369">
        <v>0</v>
      </c>
    </row>
    <row r="314" spans="1:14" s="628" customFormat="1" ht="18.75" customHeight="1">
      <c r="A314" s="551"/>
      <c r="B314" s="605" t="s">
        <v>596</v>
      </c>
      <c r="C314" s="605"/>
      <c r="D314" s="599" t="s">
        <v>507</v>
      </c>
      <c r="E314" s="609">
        <f aca="true" t="shared" si="76" ref="E314:N314">SUM(E315)</f>
        <v>0</v>
      </c>
      <c r="F314" s="609">
        <f t="shared" si="76"/>
        <v>0</v>
      </c>
      <c r="G314" s="609">
        <f t="shared" si="76"/>
        <v>0</v>
      </c>
      <c r="H314" s="609">
        <f t="shared" si="76"/>
        <v>0</v>
      </c>
      <c r="I314" s="609">
        <f t="shared" si="76"/>
        <v>0</v>
      </c>
      <c r="J314" s="609">
        <f t="shared" si="76"/>
        <v>30000</v>
      </c>
      <c r="K314" s="609">
        <f t="shared" si="76"/>
        <v>30000</v>
      </c>
      <c r="L314" s="609">
        <f t="shared" si="76"/>
        <v>0</v>
      </c>
      <c r="M314" s="609">
        <f t="shared" si="76"/>
        <v>0</v>
      </c>
      <c r="N314" s="609">
        <f t="shared" si="76"/>
        <v>0</v>
      </c>
    </row>
    <row r="315" spans="1:14" s="628" customFormat="1" ht="69" customHeight="1">
      <c r="A315" s="551"/>
      <c r="B315" s="166"/>
      <c r="C315" s="641">
        <v>2710</v>
      </c>
      <c r="D315" s="134" t="s">
        <v>508</v>
      </c>
      <c r="E315" s="141">
        <f>E316</f>
        <v>0</v>
      </c>
      <c r="F315" s="141">
        <f>F316</f>
        <v>0</v>
      </c>
      <c r="G315" s="141">
        <f>G316</f>
        <v>0</v>
      </c>
      <c r="H315" s="141">
        <f>H316</f>
        <v>0</v>
      </c>
      <c r="I315" s="141">
        <f>I316</f>
        <v>0</v>
      </c>
      <c r="J315" s="141">
        <f>K315+L315+M315+N315</f>
        <v>30000</v>
      </c>
      <c r="K315" s="141">
        <f>K316</f>
        <v>30000</v>
      </c>
      <c r="L315" s="141">
        <f>L316</f>
        <v>0</v>
      </c>
      <c r="M315" s="141">
        <v>0</v>
      </c>
      <c r="N315" s="141">
        <f>N316</f>
        <v>0</v>
      </c>
    </row>
    <row r="316" spans="1:14" s="628" customFormat="1" ht="67.5" customHeight="1">
      <c r="A316" s="551"/>
      <c r="B316" s="166"/>
      <c r="C316" s="166" t="s">
        <v>225</v>
      </c>
      <c r="D316" s="134" t="s">
        <v>597</v>
      </c>
      <c r="E316" s="141">
        <f>SUM(F316+G316+H316+I316)</f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f>K316+L316+M316+N316</f>
        <v>30000</v>
      </c>
      <c r="K316" s="141">
        <v>30000</v>
      </c>
      <c r="L316" s="391">
        <v>0</v>
      </c>
      <c r="M316" s="391">
        <v>0</v>
      </c>
      <c r="N316" s="391">
        <v>0</v>
      </c>
    </row>
    <row r="317" spans="1:14" s="628" customFormat="1" ht="29.25" customHeight="1">
      <c r="A317" s="551"/>
      <c r="B317" s="605" t="s">
        <v>152</v>
      </c>
      <c r="C317" s="605"/>
      <c r="D317" s="599" t="s">
        <v>153</v>
      </c>
      <c r="E317" s="609">
        <f aca="true" t="shared" si="77" ref="E317:N317">SUM(E318)</f>
        <v>0</v>
      </c>
      <c r="F317" s="609">
        <f t="shared" si="77"/>
        <v>0</v>
      </c>
      <c r="G317" s="609">
        <f t="shared" si="77"/>
        <v>0</v>
      </c>
      <c r="H317" s="609">
        <f t="shared" si="77"/>
        <v>0</v>
      </c>
      <c r="I317" s="609">
        <f t="shared" si="77"/>
        <v>0</v>
      </c>
      <c r="J317" s="609">
        <f t="shared" si="77"/>
        <v>170000</v>
      </c>
      <c r="K317" s="609">
        <f t="shared" si="77"/>
        <v>170000</v>
      </c>
      <c r="L317" s="609">
        <f t="shared" si="77"/>
        <v>0</v>
      </c>
      <c r="M317" s="609">
        <f t="shared" si="77"/>
        <v>0</v>
      </c>
      <c r="N317" s="609">
        <f t="shared" si="77"/>
        <v>0</v>
      </c>
    </row>
    <row r="318" spans="1:14" s="628" customFormat="1" ht="77.25" customHeight="1">
      <c r="A318" s="551"/>
      <c r="B318" s="135"/>
      <c r="C318" s="135" t="s">
        <v>154</v>
      </c>
      <c r="D318" s="134" t="s">
        <v>598</v>
      </c>
      <c r="E318" s="141">
        <f aca="true" t="shared" si="78" ref="E318:N318">SUM(E319:E321)</f>
        <v>0</v>
      </c>
      <c r="F318" s="141">
        <f t="shared" si="78"/>
        <v>0</v>
      </c>
      <c r="G318" s="141">
        <f t="shared" si="78"/>
        <v>0</v>
      </c>
      <c r="H318" s="141">
        <f t="shared" si="78"/>
        <v>0</v>
      </c>
      <c r="I318" s="141">
        <f t="shared" si="78"/>
        <v>0</v>
      </c>
      <c r="J318" s="141">
        <f t="shared" si="78"/>
        <v>170000</v>
      </c>
      <c r="K318" s="141">
        <f t="shared" si="78"/>
        <v>170000</v>
      </c>
      <c r="L318" s="141">
        <f t="shared" si="78"/>
        <v>0</v>
      </c>
      <c r="M318" s="141">
        <f t="shared" si="78"/>
        <v>0</v>
      </c>
      <c r="N318" s="141">
        <f t="shared" si="78"/>
        <v>0</v>
      </c>
    </row>
    <row r="319" spans="1:14" s="628" customFormat="1" ht="27.75" customHeight="1">
      <c r="A319" s="551"/>
      <c r="B319" s="135"/>
      <c r="C319" s="135" t="s">
        <v>225</v>
      </c>
      <c r="D319" s="642" t="s">
        <v>599</v>
      </c>
      <c r="E319" s="141">
        <f>SUM(F319+G319+H319+I319)</f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f>SUM(K319+L319+M319+N319)</f>
        <v>50000</v>
      </c>
      <c r="K319" s="141">
        <v>50000</v>
      </c>
      <c r="L319" s="141">
        <v>0</v>
      </c>
      <c r="M319" s="141">
        <v>0</v>
      </c>
      <c r="N319" s="141">
        <v>0</v>
      </c>
    </row>
    <row r="320" spans="1:14" s="628" customFormat="1" ht="40.5" customHeight="1">
      <c r="A320" s="551"/>
      <c r="B320" s="135"/>
      <c r="C320" s="135"/>
      <c r="D320" s="642" t="s">
        <v>698</v>
      </c>
      <c r="E320" s="141">
        <f>SUM(F320+G320+H320+I320)</f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f>SUM(K320+L320+M320+N320)</f>
        <v>50000</v>
      </c>
      <c r="K320" s="141">
        <v>50000</v>
      </c>
      <c r="L320" s="141">
        <v>0</v>
      </c>
      <c r="M320" s="141">
        <v>0</v>
      </c>
      <c r="N320" s="141">
        <v>0</v>
      </c>
    </row>
    <row r="321" spans="1:14" s="628" customFormat="1" ht="30" customHeight="1">
      <c r="A321" s="551"/>
      <c r="B321" s="135"/>
      <c r="C321" s="135"/>
      <c r="D321" s="642" t="s">
        <v>601</v>
      </c>
      <c r="E321" s="141">
        <f>SUM(F321+G321+H321+I321)</f>
        <v>0</v>
      </c>
      <c r="F321" s="141">
        <v>0</v>
      </c>
      <c r="G321" s="141">
        <v>0</v>
      </c>
      <c r="H321" s="141">
        <v>0</v>
      </c>
      <c r="I321" s="141">
        <v>0</v>
      </c>
      <c r="J321" s="141">
        <f>SUM(K321+L321+M321+N321)</f>
        <v>70000</v>
      </c>
      <c r="K321" s="141">
        <v>70000</v>
      </c>
      <c r="L321" s="141">
        <v>0</v>
      </c>
      <c r="M321" s="141">
        <v>0</v>
      </c>
      <c r="N321" s="141">
        <v>0</v>
      </c>
    </row>
    <row r="322" spans="1:14" ht="24.75" customHeight="1">
      <c r="A322" s="551"/>
      <c r="B322" s="605" t="s">
        <v>123</v>
      </c>
      <c r="C322" s="605"/>
      <c r="D322" s="599" t="s">
        <v>290</v>
      </c>
      <c r="E322" s="600">
        <f aca="true" t="shared" si="79" ref="E322:N322">SUM(E323+E324+E325+E326+E327)</f>
        <v>0</v>
      </c>
      <c r="F322" s="600">
        <f t="shared" si="79"/>
        <v>0</v>
      </c>
      <c r="G322" s="600">
        <f t="shared" si="79"/>
        <v>0</v>
      </c>
      <c r="H322" s="600">
        <f t="shared" si="79"/>
        <v>0</v>
      </c>
      <c r="I322" s="600">
        <f t="shared" si="79"/>
        <v>0</v>
      </c>
      <c r="J322" s="600">
        <f t="shared" si="79"/>
        <v>90000</v>
      </c>
      <c r="K322" s="600">
        <f t="shared" si="79"/>
        <v>90000</v>
      </c>
      <c r="L322" s="600">
        <f t="shared" si="79"/>
        <v>0</v>
      </c>
      <c r="M322" s="600">
        <f t="shared" si="79"/>
        <v>0</v>
      </c>
      <c r="N322" s="600">
        <f t="shared" si="79"/>
        <v>0</v>
      </c>
    </row>
    <row r="323" spans="1:14" ht="21.75" customHeight="1">
      <c r="A323" s="551"/>
      <c r="B323" s="182"/>
      <c r="C323" s="135" t="s">
        <v>251</v>
      </c>
      <c r="D323" s="134" t="s">
        <v>488</v>
      </c>
      <c r="E323" s="369">
        <v>0</v>
      </c>
      <c r="F323" s="369">
        <v>0</v>
      </c>
      <c r="G323" s="369">
        <v>0</v>
      </c>
      <c r="H323" s="369">
        <v>0</v>
      </c>
      <c r="I323" s="369">
        <v>0</v>
      </c>
      <c r="J323" s="369">
        <f>K323+L323+M323+N323</f>
        <v>1075</v>
      </c>
      <c r="K323" s="369">
        <v>1075</v>
      </c>
      <c r="L323" s="369">
        <v>0</v>
      </c>
      <c r="M323" s="369">
        <v>0</v>
      </c>
      <c r="N323" s="369">
        <v>0</v>
      </c>
    </row>
    <row r="324" spans="1:14" ht="21.75" customHeight="1">
      <c r="A324" s="551"/>
      <c r="B324" s="182"/>
      <c r="C324" s="135" t="s">
        <v>253</v>
      </c>
      <c r="D324" s="134" t="s">
        <v>12</v>
      </c>
      <c r="E324" s="392">
        <v>0</v>
      </c>
      <c r="F324" s="392">
        <v>0</v>
      </c>
      <c r="G324" s="392">
        <v>0</v>
      </c>
      <c r="H324" s="392">
        <v>0</v>
      </c>
      <c r="I324" s="392">
        <v>0</v>
      </c>
      <c r="J324" s="369">
        <f>K324+L324+M324+N324</f>
        <v>175</v>
      </c>
      <c r="K324" s="393">
        <v>175</v>
      </c>
      <c r="L324" s="392">
        <v>0</v>
      </c>
      <c r="M324" s="392">
        <v>0</v>
      </c>
      <c r="N324" s="392">
        <v>0</v>
      </c>
    </row>
    <row r="325" spans="1:14" ht="21.75" customHeight="1">
      <c r="A325" s="551"/>
      <c r="B325" s="182"/>
      <c r="C325" s="135" t="s">
        <v>310</v>
      </c>
      <c r="D325" s="134" t="s">
        <v>311</v>
      </c>
      <c r="E325" s="369">
        <f>SUM(F325+G325+H325+I325)</f>
        <v>0</v>
      </c>
      <c r="F325" s="369">
        <v>0</v>
      </c>
      <c r="G325" s="369">
        <v>0</v>
      </c>
      <c r="H325" s="369">
        <v>0</v>
      </c>
      <c r="I325" s="369">
        <v>0</v>
      </c>
      <c r="J325" s="369">
        <f>K325+L325+M325+N325</f>
        <v>12000</v>
      </c>
      <c r="K325" s="369">
        <v>12000</v>
      </c>
      <c r="L325" s="369">
        <v>0</v>
      </c>
      <c r="M325" s="369">
        <v>0</v>
      </c>
      <c r="N325" s="369">
        <v>0</v>
      </c>
    </row>
    <row r="326" spans="1:14" ht="21.75" customHeight="1">
      <c r="A326" s="551"/>
      <c r="B326" s="182"/>
      <c r="C326" s="135" t="s">
        <v>254</v>
      </c>
      <c r="D326" s="134" t="s">
        <v>218</v>
      </c>
      <c r="E326" s="369">
        <f>SUM(F326+G326+H326+I326)</f>
        <v>0</v>
      </c>
      <c r="F326" s="369">
        <v>0</v>
      </c>
      <c r="G326" s="369">
        <v>0</v>
      </c>
      <c r="H326" s="369">
        <v>0</v>
      </c>
      <c r="I326" s="369">
        <v>0</v>
      </c>
      <c r="J326" s="369">
        <f>K326+L326+M326+N326</f>
        <v>2300</v>
      </c>
      <c r="K326" s="369">
        <v>2300</v>
      </c>
      <c r="L326" s="369">
        <v>0</v>
      </c>
      <c r="M326" s="369">
        <v>0</v>
      </c>
      <c r="N326" s="369">
        <v>0</v>
      </c>
    </row>
    <row r="327" spans="1:14" ht="21.75" customHeight="1">
      <c r="A327" s="551"/>
      <c r="B327" s="182"/>
      <c r="C327" s="135" t="s">
        <v>234</v>
      </c>
      <c r="D327" s="138" t="s">
        <v>206</v>
      </c>
      <c r="E327" s="369">
        <f>SUM(F327+G327+H327+I327)</f>
        <v>0</v>
      </c>
      <c r="F327" s="369">
        <v>0</v>
      </c>
      <c r="G327" s="369">
        <v>0</v>
      </c>
      <c r="H327" s="369">
        <v>0</v>
      </c>
      <c r="I327" s="369">
        <v>0</v>
      </c>
      <c r="J327" s="369">
        <f>K327+L327+M327+N327</f>
        <v>74450</v>
      </c>
      <c r="K327" s="369">
        <v>74450</v>
      </c>
      <c r="L327" s="369">
        <v>0</v>
      </c>
      <c r="M327" s="369">
        <v>0</v>
      </c>
      <c r="N327" s="369">
        <v>0</v>
      </c>
    </row>
    <row r="328" spans="1:14" ht="27.75" customHeight="1">
      <c r="A328" s="370" t="s">
        <v>124</v>
      </c>
      <c r="B328" s="370"/>
      <c r="C328" s="370"/>
      <c r="D328" s="366" t="s">
        <v>694</v>
      </c>
      <c r="E328" s="367">
        <f aca="true" t="shared" si="80" ref="E328:N328">E329+E331</f>
        <v>0</v>
      </c>
      <c r="F328" s="367">
        <f t="shared" si="80"/>
        <v>0</v>
      </c>
      <c r="G328" s="367">
        <f t="shared" si="80"/>
        <v>0</v>
      </c>
      <c r="H328" s="367">
        <f t="shared" si="80"/>
        <v>0</v>
      </c>
      <c r="I328" s="367">
        <f t="shared" si="80"/>
        <v>0</v>
      </c>
      <c r="J328" s="367">
        <f t="shared" si="80"/>
        <v>42000</v>
      </c>
      <c r="K328" s="367">
        <f t="shared" si="80"/>
        <v>42000</v>
      </c>
      <c r="L328" s="367">
        <f t="shared" si="80"/>
        <v>0</v>
      </c>
      <c r="M328" s="367">
        <f t="shared" si="80"/>
        <v>0</v>
      </c>
      <c r="N328" s="367">
        <f t="shared" si="80"/>
        <v>0</v>
      </c>
    </row>
    <row r="329" spans="1:14" ht="27.75" customHeight="1">
      <c r="A329" s="551"/>
      <c r="B329" s="605" t="s">
        <v>423</v>
      </c>
      <c r="C329" s="605"/>
      <c r="D329" s="599" t="s">
        <v>696</v>
      </c>
      <c r="E329" s="600">
        <f aca="true" t="shared" si="81" ref="E329:N329">E330</f>
        <v>0</v>
      </c>
      <c r="F329" s="600">
        <f t="shared" si="81"/>
        <v>0</v>
      </c>
      <c r="G329" s="600">
        <f t="shared" si="81"/>
        <v>0</v>
      </c>
      <c r="H329" s="600">
        <f t="shared" si="81"/>
        <v>0</v>
      </c>
      <c r="I329" s="600">
        <f t="shared" si="81"/>
        <v>0</v>
      </c>
      <c r="J329" s="600">
        <f t="shared" si="81"/>
        <v>27000</v>
      </c>
      <c r="K329" s="600">
        <f t="shared" si="81"/>
        <v>27000</v>
      </c>
      <c r="L329" s="600">
        <f t="shared" si="81"/>
        <v>0</v>
      </c>
      <c r="M329" s="600">
        <f t="shared" si="81"/>
        <v>0</v>
      </c>
      <c r="N329" s="600">
        <f t="shared" si="81"/>
        <v>0</v>
      </c>
    </row>
    <row r="330" spans="1:14" ht="54.75" customHeight="1">
      <c r="A330" s="183"/>
      <c r="B330" s="135"/>
      <c r="C330" s="193">
        <v>2310</v>
      </c>
      <c r="D330" s="142" t="s">
        <v>162</v>
      </c>
      <c r="E330" s="369">
        <v>0</v>
      </c>
      <c r="F330" s="369">
        <v>0</v>
      </c>
      <c r="G330" s="369">
        <v>0</v>
      </c>
      <c r="H330" s="369">
        <v>0</v>
      </c>
      <c r="I330" s="369">
        <v>0</v>
      </c>
      <c r="J330" s="369">
        <f>K330+L330+M330+N330</f>
        <v>27000</v>
      </c>
      <c r="K330" s="369">
        <v>27000</v>
      </c>
      <c r="L330" s="369">
        <v>0</v>
      </c>
      <c r="M330" s="369">
        <v>0</v>
      </c>
      <c r="N330" s="369">
        <v>0</v>
      </c>
    </row>
    <row r="331" spans="1:14" ht="24.75" customHeight="1">
      <c r="A331" s="551"/>
      <c r="B331" s="605" t="s">
        <v>151</v>
      </c>
      <c r="C331" s="605"/>
      <c r="D331" s="599" t="s">
        <v>318</v>
      </c>
      <c r="E331" s="600">
        <f aca="true" t="shared" si="82" ref="E331:N331">SUM(E332:E333)</f>
        <v>0</v>
      </c>
      <c r="F331" s="600">
        <f t="shared" si="82"/>
        <v>0</v>
      </c>
      <c r="G331" s="600">
        <f t="shared" si="82"/>
        <v>0</v>
      </c>
      <c r="H331" s="600">
        <f t="shared" si="82"/>
        <v>0</v>
      </c>
      <c r="I331" s="600">
        <f t="shared" si="82"/>
        <v>0</v>
      </c>
      <c r="J331" s="600">
        <f t="shared" si="82"/>
        <v>15000</v>
      </c>
      <c r="K331" s="600">
        <f t="shared" si="82"/>
        <v>15000</v>
      </c>
      <c r="L331" s="600">
        <f t="shared" si="82"/>
        <v>0</v>
      </c>
      <c r="M331" s="600">
        <f t="shared" si="82"/>
        <v>0</v>
      </c>
      <c r="N331" s="600">
        <f t="shared" si="82"/>
        <v>0</v>
      </c>
    </row>
    <row r="332" spans="1:14" s="394" customFormat="1" ht="21.75" customHeight="1">
      <c r="A332" s="183"/>
      <c r="B332" s="192"/>
      <c r="C332" s="194" t="s">
        <v>254</v>
      </c>
      <c r="D332" s="195" t="s">
        <v>218</v>
      </c>
      <c r="E332" s="369">
        <v>0</v>
      </c>
      <c r="F332" s="369">
        <v>0</v>
      </c>
      <c r="G332" s="369">
        <v>0</v>
      </c>
      <c r="H332" s="369">
        <v>0</v>
      </c>
      <c r="I332" s="369">
        <v>0</v>
      </c>
      <c r="J332" s="369">
        <f>K332+L332+M332+N332</f>
        <v>6000</v>
      </c>
      <c r="K332" s="369">
        <v>6000</v>
      </c>
      <c r="L332" s="369">
        <v>0</v>
      </c>
      <c r="M332" s="369">
        <v>0</v>
      </c>
      <c r="N332" s="369">
        <v>0</v>
      </c>
    </row>
    <row r="333" spans="1:14" s="394" customFormat="1" ht="21.75" customHeight="1">
      <c r="A333" s="183"/>
      <c r="B333" s="192"/>
      <c r="C333" s="194" t="s">
        <v>234</v>
      </c>
      <c r="D333" s="196" t="s">
        <v>206</v>
      </c>
      <c r="E333" s="369">
        <v>0</v>
      </c>
      <c r="F333" s="369">
        <v>0</v>
      </c>
      <c r="G333" s="369">
        <v>0</v>
      </c>
      <c r="H333" s="369">
        <v>0</v>
      </c>
      <c r="I333" s="369">
        <v>0</v>
      </c>
      <c r="J333" s="369">
        <f>K333+L333+M333+N333</f>
        <v>9000</v>
      </c>
      <c r="K333" s="369">
        <v>9000</v>
      </c>
      <c r="L333" s="369">
        <v>0</v>
      </c>
      <c r="M333" s="369">
        <v>0</v>
      </c>
      <c r="N333" s="369">
        <v>0</v>
      </c>
    </row>
    <row r="334" spans="1:14" ht="30" customHeight="1">
      <c r="A334" s="829" t="s">
        <v>324</v>
      </c>
      <c r="B334" s="829"/>
      <c r="C334" s="829"/>
      <c r="D334" s="830"/>
      <c r="E334" s="395">
        <f aca="true" t="shared" si="83" ref="E334:N334">E8+E12+E19+E31+E35+E55+E67+E131+E139+E147+E150+E162+E211+E232+E254+E285+E301+E310+E328</f>
        <v>104251389</v>
      </c>
      <c r="F334" s="395">
        <f t="shared" si="83"/>
        <v>91565774</v>
      </c>
      <c r="G334" s="395">
        <f t="shared" si="83"/>
        <v>10274800</v>
      </c>
      <c r="H334" s="395">
        <f t="shared" si="83"/>
        <v>2407815</v>
      </c>
      <c r="I334" s="395">
        <f t="shared" si="83"/>
        <v>3000</v>
      </c>
      <c r="J334" s="395">
        <f t="shared" si="83"/>
        <v>35687415</v>
      </c>
      <c r="K334" s="395">
        <f t="shared" si="83"/>
        <v>34977615</v>
      </c>
      <c r="L334" s="395">
        <f t="shared" si="83"/>
        <v>706800</v>
      </c>
      <c r="M334" s="395">
        <f t="shared" si="83"/>
        <v>0</v>
      </c>
      <c r="N334" s="395">
        <f t="shared" si="83"/>
        <v>3000</v>
      </c>
    </row>
    <row r="335" spans="1:14" ht="21" customHeight="1">
      <c r="A335" s="660"/>
      <c r="B335" s="660"/>
      <c r="C335" s="661" t="s">
        <v>417</v>
      </c>
      <c r="D335" s="662" t="s">
        <v>484</v>
      </c>
      <c r="E335" s="663">
        <f aca="true" t="shared" si="84" ref="E335:N335">E365</f>
        <v>420000</v>
      </c>
      <c r="F335" s="663">
        <f t="shared" si="84"/>
        <v>420000</v>
      </c>
      <c r="G335" s="663">
        <f t="shared" si="84"/>
        <v>0</v>
      </c>
      <c r="H335" s="663">
        <f t="shared" si="84"/>
        <v>0</v>
      </c>
      <c r="I335" s="663">
        <f t="shared" si="84"/>
        <v>0</v>
      </c>
      <c r="J335" s="663">
        <f t="shared" si="84"/>
        <v>0</v>
      </c>
      <c r="K335" s="663">
        <f t="shared" si="84"/>
        <v>0</v>
      </c>
      <c r="L335" s="663">
        <f t="shared" si="84"/>
        <v>0</v>
      </c>
      <c r="M335" s="663">
        <f t="shared" si="84"/>
        <v>0</v>
      </c>
      <c r="N335" s="663">
        <f t="shared" si="84"/>
        <v>0</v>
      </c>
    </row>
    <row r="336" spans="1:14" ht="30" customHeight="1">
      <c r="A336" s="396"/>
      <c r="B336" s="396"/>
      <c r="C336" s="396"/>
      <c r="D336" s="170"/>
      <c r="E336" s="397"/>
      <c r="F336" s="397"/>
      <c r="G336" s="397"/>
      <c r="H336" s="397"/>
      <c r="I336" s="397"/>
      <c r="J336" s="397"/>
      <c r="K336" s="397"/>
      <c r="L336" s="397"/>
      <c r="M336" s="397"/>
      <c r="N336" s="397"/>
    </row>
    <row r="337" spans="1:14" s="673" customFormat="1" ht="18" customHeight="1">
      <c r="A337" s="669"/>
      <c r="B337" s="669"/>
      <c r="C337" s="670"/>
      <c r="D337" s="671"/>
      <c r="E337" s="678"/>
      <c r="F337" s="678"/>
      <c r="G337" s="678"/>
      <c r="H337" s="678"/>
      <c r="I337" s="678"/>
      <c r="J337" s="678"/>
      <c r="K337" s="678"/>
      <c r="L337" s="678"/>
      <c r="M337" s="678"/>
      <c r="N337" s="678"/>
    </row>
    <row r="338" spans="2:14" ht="22.5" customHeight="1">
      <c r="B338" s="145"/>
      <c r="C338" s="146"/>
      <c r="D338" s="48"/>
      <c r="E338" s="831" t="s">
        <v>223</v>
      </c>
      <c r="F338" s="831"/>
      <c r="G338" s="831"/>
      <c r="H338" s="831"/>
      <c r="I338" s="831"/>
      <c r="J338" s="832" t="s">
        <v>481</v>
      </c>
      <c r="K338" s="832"/>
      <c r="L338" s="832"/>
      <c r="M338" s="832"/>
      <c r="N338" s="832"/>
    </row>
    <row r="339" spans="1:14" ht="15" customHeight="1">
      <c r="A339" s="357"/>
      <c r="B339" s="357"/>
      <c r="C339" s="824" t="s">
        <v>19</v>
      </c>
      <c r="D339" s="824"/>
      <c r="E339" s="654">
        <f aca="true" t="shared" si="85" ref="E339:N340">E145</f>
        <v>14060889</v>
      </c>
      <c r="F339" s="654">
        <f t="shared" si="85"/>
        <v>14060889</v>
      </c>
      <c r="G339" s="654">
        <f t="shared" si="85"/>
        <v>0</v>
      </c>
      <c r="H339" s="654">
        <f t="shared" si="85"/>
        <v>0</v>
      </c>
      <c r="I339" s="654">
        <f t="shared" si="85"/>
        <v>0</v>
      </c>
      <c r="J339" s="657">
        <f t="shared" si="85"/>
        <v>0</v>
      </c>
      <c r="K339" s="657">
        <f t="shared" si="85"/>
        <v>0</v>
      </c>
      <c r="L339" s="657">
        <f t="shared" si="85"/>
        <v>0</v>
      </c>
      <c r="M339" s="657">
        <f t="shared" si="85"/>
        <v>0</v>
      </c>
      <c r="N339" s="657">
        <f t="shared" si="85"/>
        <v>0</v>
      </c>
    </row>
    <row r="340" spans="1:14" ht="15" customHeight="1">
      <c r="A340" s="357"/>
      <c r="B340" s="357"/>
      <c r="C340" s="824" t="s">
        <v>21</v>
      </c>
      <c r="D340" s="824"/>
      <c r="E340" s="654">
        <f t="shared" si="85"/>
        <v>480000</v>
      </c>
      <c r="F340" s="654">
        <f t="shared" si="85"/>
        <v>480000</v>
      </c>
      <c r="G340" s="654">
        <f t="shared" si="85"/>
        <v>0</v>
      </c>
      <c r="H340" s="654">
        <f t="shared" si="85"/>
        <v>0</v>
      </c>
      <c r="I340" s="654">
        <f t="shared" si="85"/>
        <v>0</v>
      </c>
      <c r="J340" s="657">
        <f t="shared" si="85"/>
        <v>0</v>
      </c>
      <c r="K340" s="657">
        <f t="shared" si="85"/>
        <v>0</v>
      </c>
      <c r="L340" s="657">
        <f t="shared" si="85"/>
        <v>0</v>
      </c>
      <c r="M340" s="657">
        <f t="shared" si="85"/>
        <v>0</v>
      </c>
      <c r="N340" s="657">
        <f t="shared" si="85"/>
        <v>0</v>
      </c>
    </row>
    <row r="341" spans="1:14" ht="15" customHeight="1">
      <c r="A341" s="357"/>
      <c r="B341" s="357"/>
      <c r="C341" s="824" t="s">
        <v>299</v>
      </c>
      <c r="D341" s="824"/>
      <c r="E341" s="654">
        <f aca="true" t="shared" si="86" ref="E341:N341">E141</f>
        <v>2200000</v>
      </c>
      <c r="F341" s="654">
        <f t="shared" si="86"/>
        <v>2200000</v>
      </c>
      <c r="G341" s="654">
        <f t="shared" si="86"/>
        <v>0</v>
      </c>
      <c r="H341" s="654">
        <f t="shared" si="86"/>
        <v>0</v>
      </c>
      <c r="I341" s="654">
        <f t="shared" si="86"/>
        <v>0</v>
      </c>
      <c r="J341" s="657">
        <f t="shared" si="86"/>
        <v>0</v>
      </c>
      <c r="K341" s="657">
        <f t="shared" si="86"/>
        <v>0</v>
      </c>
      <c r="L341" s="657">
        <f t="shared" si="86"/>
        <v>0</v>
      </c>
      <c r="M341" s="657">
        <f t="shared" si="86"/>
        <v>0</v>
      </c>
      <c r="N341" s="657">
        <f t="shared" si="86"/>
        <v>0</v>
      </c>
    </row>
    <row r="342" spans="1:14" ht="15" customHeight="1">
      <c r="A342" s="357"/>
      <c r="B342" s="357"/>
      <c r="C342" s="824" t="s">
        <v>301</v>
      </c>
      <c r="D342" s="824"/>
      <c r="E342" s="654">
        <f aca="true" t="shared" si="87" ref="E342:N342">E37</f>
        <v>510</v>
      </c>
      <c r="F342" s="654">
        <f t="shared" si="87"/>
        <v>510</v>
      </c>
      <c r="G342" s="654">
        <f t="shared" si="87"/>
        <v>0</v>
      </c>
      <c r="H342" s="654">
        <f t="shared" si="87"/>
        <v>0</v>
      </c>
      <c r="I342" s="654">
        <f t="shared" si="87"/>
        <v>0</v>
      </c>
      <c r="J342" s="657">
        <f t="shared" si="87"/>
        <v>0</v>
      </c>
      <c r="K342" s="657">
        <f t="shared" si="87"/>
        <v>0</v>
      </c>
      <c r="L342" s="657">
        <f t="shared" si="87"/>
        <v>0</v>
      </c>
      <c r="M342" s="657">
        <f t="shared" si="87"/>
        <v>0</v>
      </c>
      <c r="N342" s="657">
        <f t="shared" si="87"/>
        <v>0</v>
      </c>
    </row>
    <row r="343" spans="1:14" ht="15" customHeight="1">
      <c r="A343" s="357"/>
      <c r="B343" s="357"/>
      <c r="C343" s="824" t="s">
        <v>382</v>
      </c>
      <c r="D343" s="824"/>
      <c r="E343" s="654">
        <f aca="true" t="shared" si="88" ref="E343:N343">E142</f>
        <v>50150</v>
      </c>
      <c r="F343" s="654">
        <f t="shared" si="88"/>
        <v>50150</v>
      </c>
      <c r="G343" s="654">
        <f t="shared" si="88"/>
        <v>0</v>
      </c>
      <c r="H343" s="654">
        <f t="shared" si="88"/>
        <v>0</v>
      </c>
      <c r="I343" s="654">
        <f t="shared" si="88"/>
        <v>0</v>
      </c>
      <c r="J343" s="657">
        <f t="shared" si="88"/>
        <v>0</v>
      </c>
      <c r="K343" s="657">
        <f t="shared" si="88"/>
        <v>0</v>
      </c>
      <c r="L343" s="657">
        <f t="shared" si="88"/>
        <v>0</v>
      </c>
      <c r="M343" s="657">
        <f t="shared" si="88"/>
        <v>0</v>
      </c>
      <c r="N343" s="657">
        <f t="shared" si="88"/>
        <v>0</v>
      </c>
    </row>
    <row r="344" spans="1:14" ht="15" customHeight="1">
      <c r="A344" s="357"/>
      <c r="B344" s="357"/>
      <c r="C344" s="824" t="s">
        <v>200</v>
      </c>
      <c r="D344" s="824"/>
      <c r="E344" s="654">
        <f aca="true" t="shared" si="89" ref="E344:N344">E303</f>
        <v>7000</v>
      </c>
      <c r="F344" s="654">
        <f t="shared" si="89"/>
        <v>7000</v>
      </c>
      <c r="G344" s="654">
        <f t="shared" si="89"/>
        <v>0</v>
      </c>
      <c r="H344" s="654">
        <f t="shared" si="89"/>
        <v>0</v>
      </c>
      <c r="I344" s="654">
        <f t="shared" si="89"/>
        <v>0</v>
      </c>
      <c r="J344" s="657">
        <f t="shared" si="89"/>
        <v>0</v>
      </c>
      <c r="K344" s="657">
        <f t="shared" si="89"/>
        <v>0</v>
      </c>
      <c r="L344" s="657">
        <f t="shared" si="89"/>
        <v>0</v>
      </c>
      <c r="M344" s="657">
        <f t="shared" si="89"/>
        <v>0</v>
      </c>
      <c r="N344" s="657">
        <f t="shared" si="89"/>
        <v>0</v>
      </c>
    </row>
    <row r="345" spans="1:14" ht="15" customHeight="1">
      <c r="A345" s="357"/>
      <c r="B345" s="357"/>
      <c r="C345" s="824" t="s">
        <v>383</v>
      </c>
      <c r="D345" s="824"/>
      <c r="E345" s="654">
        <f aca="true" t="shared" si="90" ref="E345:N345">E143</f>
        <v>20000</v>
      </c>
      <c r="F345" s="654">
        <f t="shared" si="90"/>
        <v>20000</v>
      </c>
      <c r="G345" s="654">
        <f t="shared" si="90"/>
        <v>0</v>
      </c>
      <c r="H345" s="654">
        <f t="shared" si="90"/>
        <v>0</v>
      </c>
      <c r="I345" s="654">
        <f t="shared" si="90"/>
        <v>0</v>
      </c>
      <c r="J345" s="657">
        <f t="shared" si="90"/>
        <v>0</v>
      </c>
      <c r="K345" s="657">
        <f t="shared" si="90"/>
        <v>0</v>
      </c>
      <c r="L345" s="657">
        <f t="shared" si="90"/>
        <v>0</v>
      </c>
      <c r="M345" s="657">
        <f t="shared" si="90"/>
        <v>0</v>
      </c>
      <c r="N345" s="657">
        <f t="shared" si="90"/>
        <v>0</v>
      </c>
    </row>
    <row r="346" spans="1:14" ht="15" customHeight="1">
      <c r="A346" s="357"/>
      <c r="B346" s="357"/>
      <c r="C346" s="824" t="s">
        <v>202</v>
      </c>
      <c r="D346" s="824"/>
      <c r="E346" s="654">
        <f aca="true" t="shared" si="91" ref="E346:N346">E84+E304</f>
        <v>123000</v>
      </c>
      <c r="F346" s="654">
        <f t="shared" si="91"/>
        <v>123000</v>
      </c>
      <c r="G346" s="654">
        <f t="shared" si="91"/>
        <v>0</v>
      </c>
      <c r="H346" s="654">
        <f t="shared" si="91"/>
        <v>0</v>
      </c>
      <c r="I346" s="654">
        <f t="shared" si="91"/>
        <v>0</v>
      </c>
      <c r="J346" s="657">
        <f t="shared" si="91"/>
        <v>0</v>
      </c>
      <c r="K346" s="657">
        <f t="shared" si="91"/>
        <v>0</v>
      </c>
      <c r="L346" s="657">
        <f t="shared" si="91"/>
        <v>0</v>
      </c>
      <c r="M346" s="657">
        <f t="shared" si="91"/>
        <v>0</v>
      </c>
      <c r="N346" s="657">
        <f t="shared" si="91"/>
        <v>0</v>
      </c>
    </row>
    <row r="347" spans="1:14" ht="15" customHeight="1">
      <c r="A347" s="357"/>
      <c r="B347" s="357"/>
      <c r="C347" s="824" t="s">
        <v>303</v>
      </c>
      <c r="D347" s="824"/>
      <c r="E347" s="655">
        <f aca="true" t="shared" si="92" ref="E347:N347">E38+E85</f>
        <v>201200</v>
      </c>
      <c r="F347" s="655">
        <f t="shared" si="92"/>
        <v>201200</v>
      </c>
      <c r="G347" s="655">
        <f t="shared" si="92"/>
        <v>0</v>
      </c>
      <c r="H347" s="655">
        <f t="shared" si="92"/>
        <v>0</v>
      </c>
      <c r="I347" s="655">
        <f t="shared" si="92"/>
        <v>0</v>
      </c>
      <c r="J347" s="658">
        <f t="shared" si="92"/>
        <v>0</v>
      </c>
      <c r="K347" s="658">
        <f t="shared" si="92"/>
        <v>0</v>
      </c>
      <c r="L347" s="658">
        <f t="shared" si="92"/>
        <v>0</v>
      </c>
      <c r="M347" s="658">
        <f t="shared" si="92"/>
        <v>0</v>
      </c>
      <c r="N347" s="658">
        <f t="shared" si="92"/>
        <v>0</v>
      </c>
    </row>
    <row r="348" spans="1:14" ht="15" customHeight="1">
      <c r="A348" s="357"/>
      <c r="B348" s="357"/>
      <c r="C348" s="824" t="s">
        <v>437</v>
      </c>
      <c r="D348" s="824"/>
      <c r="E348" s="654">
        <f aca="true" t="shared" si="93" ref="E348:N348">E39</f>
        <v>3500000</v>
      </c>
      <c r="F348" s="654">
        <f t="shared" si="93"/>
        <v>3500000</v>
      </c>
      <c r="G348" s="654">
        <f t="shared" si="93"/>
        <v>0</v>
      </c>
      <c r="H348" s="654">
        <f t="shared" si="93"/>
        <v>0</v>
      </c>
      <c r="I348" s="654">
        <f t="shared" si="93"/>
        <v>0</v>
      </c>
      <c r="J348" s="657">
        <f t="shared" si="93"/>
        <v>0</v>
      </c>
      <c r="K348" s="657">
        <f t="shared" si="93"/>
        <v>0</v>
      </c>
      <c r="L348" s="657">
        <f t="shared" si="93"/>
        <v>0</v>
      </c>
      <c r="M348" s="657">
        <f t="shared" si="93"/>
        <v>0</v>
      </c>
      <c r="N348" s="657">
        <f t="shared" si="93"/>
        <v>0</v>
      </c>
    </row>
    <row r="349" spans="1:14" ht="15" customHeight="1">
      <c r="A349" s="357"/>
      <c r="B349" s="357"/>
      <c r="C349" s="824" t="s">
        <v>210</v>
      </c>
      <c r="D349" s="824"/>
      <c r="E349" s="654">
        <f aca="true" t="shared" si="94" ref="E349:N349">E86</f>
        <v>25000</v>
      </c>
      <c r="F349" s="654">
        <f t="shared" si="94"/>
        <v>25000</v>
      </c>
      <c r="G349" s="654">
        <f t="shared" si="94"/>
        <v>0</v>
      </c>
      <c r="H349" s="654">
        <f t="shared" si="94"/>
        <v>0</v>
      </c>
      <c r="I349" s="654">
        <f t="shared" si="94"/>
        <v>0</v>
      </c>
      <c r="J349" s="657">
        <f t="shared" si="94"/>
        <v>0</v>
      </c>
      <c r="K349" s="657">
        <f t="shared" si="94"/>
        <v>0</v>
      </c>
      <c r="L349" s="657">
        <f t="shared" si="94"/>
        <v>0</v>
      </c>
      <c r="M349" s="657">
        <f t="shared" si="94"/>
        <v>0</v>
      </c>
      <c r="N349" s="657">
        <f t="shared" si="94"/>
        <v>0</v>
      </c>
    </row>
    <row r="350" spans="1:14" ht="15" customHeight="1">
      <c r="A350" s="357"/>
      <c r="B350" s="357"/>
      <c r="C350" s="824" t="s">
        <v>448</v>
      </c>
      <c r="D350" s="824"/>
      <c r="E350" s="654">
        <f aca="true" t="shared" si="95" ref="E350:N350">E305</f>
        <v>2000</v>
      </c>
      <c r="F350" s="654">
        <f t="shared" si="95"/>
        <v>2000</v>
      </c>
      <c r="G350" s="654">
        <f t="shared" si="95"/>
        <v>0</v>
      </c>
      <c r="H350" s="654">
        <f t="shared" si="95"/>
        <v>0</v>
      </c>
      <c r="I350" s="654">
        <f t="shared" si="95"/>
        <v>0</v>
      </c>
      <c r="J350" s="657">
        <f t="shared" si="95"/>
        <v>0</v>
      </c>
      <c r="K350" s="657">
        <f t="shared" si="95"/>
        <v>0</v>
      </c>
      <c r="L350" s="657">
        <f t="shared" si="95"/>
        <v>0</v>
      </c>
      <c r="M350" s="657">
        <f t="shared" si="95"/>
        <v>0</v>
      </c>
      <c r="N350" s="657">
        <f t="shared" si="95"/>
        <v>0</v>
      </c>
    </row>
    <row r="351" spans="1:14" ht="15" customHeight="1">
      <c r="A351" s="357"/>
      <c r="B351" s="357"/>
      <c r="C351" s="824" t="s">
        <v>204</v>
      </c>
      <c r="D351" s="824"/>
      <c r="E351" s="654">
        <f aca="true" t="shared" si="96" ref="E351:N351">E69+E87</f>
        <v>11500</v>
      </c>
      <c r="F351" s="654">
        <f t="shared" si="96"/>
        <v>11500</v>
      </c>
      <c r="G351" s="654">
        <f t="shared" si="96"/>
        <v>0</v>
      </c>
      <c r="H351" s="654">
        <f t="shared" si="96"/>
        <v>0</v>
      </c>
      <c r="I351" s="654">
        <f t="shared" si="96"/>
        <v>0</v>
      </c>
      <c r="J351" s="657">
        <f t="shared" si="96"/>
        <v>0</v>
      </c>
      <c r="K351" s="657">
        <f t="shared" si="96"/>
        <v>0</v>
      </c>
      <c r="L351" s="657">
        <f t="shared" si="96"/>
        <v>0</v>
      </c>
      <c r="M351" s="657">
        <f t="shared" si="96"/>
        <v>0</v>
      </c>
      <c r="N351" s="657">
        <f t="shared" si="96"/>
        <v>0</v>
      </c>
    </row>
    <row r="352" spans="1:14" ht="15" customHeight="1">
      <c r="A352" s="357"/>
      <c r="B352" s="357"/>
      <c r="C352" s="824" t="s">
        <v>305</v>
      </c>
      <c r="D352" s="824"/>
      <c r="E352" s="654">
        <f aca="true" t="shared" si="97" ref="E352:N352">E88</f>
        <v>65494</v>
      </c>
      <c r="F352" s="654">
        <f t="shared" si="97"/>
        <v>65494</v>
      </c>
      <c r="G352" s="654">
        <f t="shared" si="97"/>
        <v>0</v>
      </c>
      <c r="H352" s="654">
        <f t="shared" si="97"/>
        <v>0</v>
      </c>
      <c r="I352" s="654">
        <f t="shared" si="97"/>
        <v>0</v>
      </c>
      <c r="J352" s="657">
        <f t="shared" si="97"/>
        <v>0</v>
      </c>
      <c r="K352" s="657">
        <f t="shared" si="97"/>
        <v>0</v>
      </c>
      <c r="L352" s="657">
        <f t="shared" si="97"/>
        <v>0</v>
      </c>
      <c r="M352" s="657">
        <f t="shared" si="97"/>
        <v>0</v>
      </c>
      <c r="N352" s="657">
        <f t="shared" si="97"/>
        <v>0</v>
      </c>
    </row>
    <row r="353" spans="1:14" ht="15" customHeight="1">
      <c r="A353" s="357"/>
      <c r="B353" s="357"/>
      <c r="C353" s="823" t="s">
        <v>494</v>
      </c>
      <c r="D353" s="823"/>
      <c r="E353" s="654">
        <f aca="true" t="shared" si="98" ref="E353:N354">E265</f>
        <v>814180</v>
      </c>
      <c r="F353" s="654">
        <f t="shared" si="98"/>
        <v>814180</v>
      </c>
      <c r="G353" s="654">
        <f t="shared" si="98"/>
        <v>0</v>
      </c>
      <c r="H353" s="654">
        <f t="shared" si="98"/>
        <v>0</v>
      </c>
      <c r="I353" s="654">
        <f t="shared" si="98"/>
        <v>0</v>
      </c>
      <c r="J353" s="657">
        <f t="shared" si="98"/>
        <v>0</v>
      </c>
      <c r="K353" s="657">
        <f t="shared" si="98"/>
        <v>0</v>
      </c>
      <c r="L353" s="657">
        <f t="shared" si="98"/>
        <v>0</v>
      </c>
      <c r="M353" s="657">
        <f t="shared" si="98"/>
        <v>0</v>
      </c>
      <c r="N353" s="657">
        <f t="shared" si="98"/>
        <v>0</v>
      </c>
    </row>
    <row r="354" spans="1:14" ht="15" customHeight="1">
      <c r="A354" s="357"/>
      <c r="B354" s="357"/>
      <c r="C354" s="823" t="s">
        <v>425</v>
      </c>
      <c r="D354" s="823"/>
      <c r="E354" s="654">
        <f t="shared" si="98"/>
        <v>47900</v>
      </c>
      <c r="F354" s="654">
        <f t="shared" si="98"/>
        <v>47900</v>
      </c>
      <c r="G354" s="654">
        <f t="shared" si="98"/>
        <v>0</v>
      </c>
      <c r="H354" s="654">
        <f t="shared" si="98"/>
        <v>0</v>
      </c>
      <c r="I354" s="654">
        <f t="shared" si="98"/>
        <v>0</v>
      </c>
      <c r="J354" s="657">
        <f t="shared" si="98"/>
        <v>0</v>
      </c>
      <c r="K354" s="657">
        <f t="shared" si="98"/>
        <v>0</v>
      </c>
      <c r="L354" s="657">
        <f t="shared" si="98"/>
        <v>0</v>
      </c>
      <c r="M354" s="657">
        <f t="shared" si="98"/>
        <v>0</v>
      </c>
      <c r="N354" s="657">
        <f t="shared" si="98"/>
        <v>0</v>
      </c>
    </row>
    <row r="355" spans="1:14" ht="15" customHeight="1">
      <c r="A355" s="358"/>
      <c r="B355" s="358"/>
      <c r="C355" s="813" t="s">
        <v>232</v>
      </c>
      <c r="D355" s="813"/>
      <c r="E355" s="654">
        <f aca="true" t="shared" si="99" ref="E355:N355">E10+E57+E61+E64+E70+E117+E135+E222+E246+E260+E40</f>
        <v>10274800</v>
      </c>
      <c r="F355" s="654">
        <f t="shared" si="99"/>
        <v>0</v>
      </c>
      <c r="G355" s="654">
        <f t="shared" si="99"/>
        <v>10274800</v>
      </c>
      <c r="H355" s="654">
        <f t="shared" si="99"/>
        <v>0</v>
      </c>
      <c r="I355" s="654">
        <f t="shared" si="99"/>
        <v>0</v>
      </c>
      <c r="J355" s="657">
        <f t="shared" si="99"/>
        <v>0</v>
      </c>
      <c r="K355" s="657">
        <f t="shared" si="99"/>
        <v>0</v>
      </c>
      <c r="L355" s="657">
        <f t="shared" si="99"/>
        <v>0</v>
      </c>
      <c r="M355" s="657">
        <f t="shared" si="99"/>
        <v>0</v>
      </c>
      <c r="N355" s="657">
        <f t="shared" si="99"/>
        <v>0</v>
      </c>
    </row>
    <row r="356" spans="1:14" ht="15" customHeight="1">
      <c r="A356" s="358"/>
      <c r="B356" s="358"/>
      <c r="C356" s="809" t="s">
        <v>316</v>
      </c>
      <c r="D356" s="809"/>
      <c r="E356" s="654">
        <f aca="true" t="shared" si="100" ref="E356:N356">E118</f>
        <v>3000</v>
      </c>
      <c r="F356" s="654">
        <f t="shared" si="100"/>
        <v>0</v>
      </c>
      <c r="G356" s="654">
        <f t="shared" si="100"/>
        <v>0</v>
      </c>
      <c r="H356" s="654">
        <f t="shared" si="100"/>
        <v>0</v>
      </c>
      <c r="I356" s="654">
        <f t="shared" si="100"/>
        <v>3000</v>
      </c>
      <c r="J356" s="657">
        <f t="shared" si="100"/>
        <v>0</v>
      </c>
      <c r="K356" s="657">
        <f t="shared" si="100"/>
        <v>0</v>
      </c>
      <c r="L356" s="657">
        <f t="shared" si="100"/>
        <v>0</v>
      </c>
      <c r="M356" s="657">
        <f t="shared" si="100"/>
        <v>0</v>
      </c>
      <c r="N356" s="657">
        <f t="shared" si="100"/>
        <v>0</v>
      </c>
    </row>
    <row r="357" spans="1:14" ht="15" customHeight="1">
      <c r="A357" s="358"/>
      <c r="B357" s="358"/>
      <c r="C357" s="809" t="s">
        <v>79</v>
      </c>
      <c r="D357" s="809"/>
      <c r="E357" s="654">
        <f>SUM(F357:I357)</f>
        <v>10059934</v>
      </c>
      <c r="F357" s="654">
        <f aca="true" t="shared" si="101" ref="F357:N357">F213+F241</f>
        <v>10059934</v>
      </c>
      <c r="G357" s="654">
        <f t="shared" si="101"/>
        <v>0</v>
      </c>
      <c r="H357" s="654">
        <f t="shared" si="101"/>
        <v>0</v>
      </c>
      <c r="I357" s="654">
        <f t="shared" si="101"/>
        <v>0</v>
      </c>
      <c r="J357" s="657">
        <f t="shared" si="101"/>
        <v>0</v>
      </c>
      <c r="K357" s="657">
        <f t="shared" si="101"/>
        <v>0</v>
      </c>
      <c r="L357" s="657">
        <f t="shared" si="101"/>
        <v>0</v>
      </c>
      <c r="M357" s="657">
        <f t="shared" si="101"/>
        <v>0</v>
      </c>
      <c r="N357" s="657">
        <f t="shared" si="101"/>
        <v>0</v>
      </c>
    </row>
    <row r="358" spans="1:14" ht="15" customHeight="1">
      <c r="A358" s="358"/>
      <c r="B358" s="358"/>
      <c r="C358" s="810">
        <v>2310</v>
      </c>
      <c r="D358" s="810"/>
      <c r="E358" s="654">
        <f aca="true" t="shared" si="102" ref="E358:N358">E30+E203</f>
        <v>360000</v>
      </c>
      <c r="F358" s="654">
        <f t="shared" si="102"/>
        <v>0</v>
      </c>
      <c r="G358" s="654">
        <f t="shared" si="102"/>
        <v>0</v>
      </c>
      <c r="H358" s="654">
        <f t="shared" si="102"/>
        <v>360000</v>
      </c>
      <c r="I358" s="654">
        <f t="shared" si="102"/>
        <v>0</v>
      </c>
      <c r="J358" s="657">
        <f t="shared" si="102"/>
        <v>0</v>
      </c>
      <c r="K358" s="657">
        <f t="shared" si="102"/>
        <v>0</v>
      </c>
      <c r="L358" s="657">
        <f t="shared" si="102"/>
        <v>0</v>
      </c>
      <c r="M358" s="657">
        <f t="shared" si="102"/>
        <v>0</v>
      </c>
      <c r="N358" s="657">
        <f t="shared" si="102"/>
        <v>0</v>
      </c>
    </row>
    <row r="359" spans="1:14" ht="15" customHeight="1">
      <c r="A359" s="358"/>
      <c r="B359" s="358"/>
      <c r="C359" s="813" t="s">
        <v>72</v>
      </c>
      <c r="D359" s="813"/>
      <c r="E359" s="654">
        <f aca="true" t="shared" si="103" ref="E359:N359">E234+E243+E261</f>
        <v>2047815</v>
      </c>
      <c r="F359" s="654">
        <f t="shared" si="103"/>
        <v>0</v>
      </c>
      <c r="G359" s="654">
        <f t="shared" si="103"/>
        <v>0</v>
      </c>
      <c r="H359" s="654">
        <f t="shared" si="103"/>
        <v>2047815</v>
      </c>
      <c r="I359" s="654">
        <f t="shared" si="103"/>
        <v>0</v>
      </c>
      <c r="J359" s="657">
        <f t="shared" si="103"/>
        <v>0</v>
      </c>
      <c r="K359" s="657">
        <f t="shared" si="103"/>
        <v>0</v>
      </c>
      <c r="L359" s="657">
        <f t="shared" si="103"/>
        <v>0</v>
      </c>
      <c r="M359" s="657">
        <f t="shared" si="103"/>
        <v>0</v>
      </c>
      <c r="N359" s="657">
        <f t="shared" si="103"/>
        <v>0</v>
      </c>
    </row>
    <row r="360" spans="1:14" ht="15" customHeight="1">
      <c r="A360" s="358"/>
      <c r="B360" s="358"/>
      <c r="C360" s="813" t="s">
        <v>307</v>
      </c>
      <c r="D360" s="813"/>
      <c r="E360" s="654">
        <f aca="true" t="shared" si="104" ref="E360:N360">E41</f>
        <v>268000</v>
      </c>
      <c r="F360" s="654">
        <f t="shared" si="104"/>
        <v>268000</v>
      </c>
      <c r="G360" s="654">
        <f t="shared" si="104"/>
        <v>0</v>
      </c>
      <c r="H360" s="654">
        <f t="shared" si="104"/>
        <v>0</v>
      </c>
      <c r="I360" s="654">
        <f t="shared" si="104"/>
        <v>0</v>
      </c>
      <c r="J360" s="657">
        <f t="shared" si="104"/>
        <v>0</v>
      </c>
      <c r="K360" s="657">
        <f t="shared" si="104"/>
        <v>0</v>
      </c>
      <c r="L360" s="657">
        <f t="shared" si="104"/>
        <v>0</v>
      </c>
      <c r="M360" s="657">
        <f t="shared" si="104"/>
        <v>0</v>
      </c>
      <c r="N360" s="657">
        <f t="shared" si="104"/>
        <v>0</v>
      </c>
    </row>
    <row r="361" spans="1:14" ht="15" customHeight="1">
      <c r="A361" s="358"/>
      <c r="B361" s="358"/>
      <c r="C361" s="813" t="s">
        <v>239</v>
      </c>
      <c r="D361" s="813"/>
      <c r="E361" s="654">
        <f aca="true" t="shared" si="105" ref="E361:N361">E14</f>
        <v>75000</v>
      </c>
      <c r="F361" s="654">
        <f t="shared" si="105"/>
        <v>75000</v>
      </c>
      <c r="G361" s="654">
        <f t="shared" si="105"/>
        <v>0</v>
      </c>
      <c r="H361" s="654">
        <f t="shared" si="105"/>
        <v>0</v>
      </c>
      <c r="I361" s="654">
        <f t="shared" si="105"/>
        <v>0</v>
      </c>
      <c r="J361" s="657">
        <f t="shared" si="105"/>
        <v>0</v>
      </c>
      <c r="K361" s="657">
        <f t="shared" si="105"/>
        <v>0</v>
      </c>
      <c r="L361" s="657">
        <f t="shared" si="105"/>
        <v>0</v>
      </c>
      <c r="M361" s="657">
        <f t="shared" si="105"/>
        <v>0</v>
      </c>
      <c r="N361" s="657">
        <f t="shared" si="105"/>
        <v>0</v>
      </c>
    </row>
    <row r="362" spans="1:14" ht="15" customHeight="1">
      <c r="A362" s="358"/>
      <c r="B362" s="358"/>
      <c r="C362" s="813" t="s">
        <v>424</v>
      </c>
      <c r="D362" s="813"/>
      <c r="E362" s="654">
        <f aca="true" t="shared" si="106" ref="E362:N362">E263</f>
        <v>1306600</v>
      </c>
      <c r="F362" s="654">
        <f t="shared" si="106"/>
        <v>1306600</v>
      </c>
      <c r="G362" s="654">
        <f t="shared" si="106"/>
        <v>0</v>
      </c>
      <c r="H362" s="654">
        <f t="shared" si="106"/>
        <v>0</v>
      </c>
      <c r="I362" s="654">
        <f t="shared" si="106"/>
        <v>0</v>
      </c>
      <c r="J362" s="657">
        <f t="shared" si="106"/>
        <v>0</v>
      </c>
      <c r="K362" s="657">
        <f t="shared" si="106"/>
        <v>0</v>
      </c>
      <c r="L362" s="657">
        <f t="shared" si="106"/>
        <v>0</v>
      </c>
      <c r="M362" s="657">
        <f t="shared" si="106"/>
        <v>0</v>
      </c>
      <c r="N362" s="657">
        <f t="shared" si="106"/>
        <v>0</v>
      </c>
    </row>
    <row r="363" spans="1:14" ht="15" customHeight="1">
      <c r="A363" s="358"/>
      <c r="B363" s="358"/>
      <c r="C363" s="809" t="s">
        <v>29</v>
      </c>
      <c r="D363" s="809"/>
      <c r="E363" s="654">
        <f aca="true" t="shared" si="107" ref="E363:N363">E161+E154+E152</f>
        <v>54663647</v>
      </c>
      <c r="F363" s="654">
        <f t="shared" si="107"/>
        <v>54663647</v>
      </c>
      <c r="G363" s="654">
        <f t="shared" si="107"/>
        <v>0</v>
      </c>
      <c r="H363" s="654">
        <f t="shared" si="107"/>
        <v>0</v>
      </c>
      <c r="I363" s="654">
        <f t="shared" si="107"/>
        <v>0</v>
      </c>
      <c r="J363" s="657">
        <f t="shared" si="107"/>
        <v>0</v>
      </c>
      <c r="K363" s="657">
        <f t="shared" si="107"/>
        <v>0</v>
      </c>
      <c r="L363" s="657">
        <f t="shared" si="107"/>
        <v>0</v>
      </c>
      <c r="M363" s="657">
        <f t="shared" si="107"/>
        <v>0</v>
      </c>
      <c r="N363" s="657">
        <f t="shared" si="107"/>
        <v>0</v>
      </c>
    </row>
    <row r="364" spans="1:14" ht="15" customHeight="1">
      <c r="A364" s="358"/>
      <c r="B364" s="358"/>
      <c r="C364" s="809" t="s">
        <v>492</v>
      </c>
      <c r="D364" s="809"/>
      <c r="E364" s="654">
        <f aca="true" t="shared" si="108" ref="E364:N364">E26+E217</f>
        <v>1700000</v>
      </c>
      <c r="F364" s="654">
        <f t="shared" si="108"/>
        <v>1700000</v>
      </c>
      <c r="G364" s="654">
        <f t="shared" si="108"/>
        <v>0</v>
      </c>
      <c r="H364" s="654">
        <f t="shared" si="108"/>
        <v>0</v>
      </c>
      <c r="I364" s="654">
        <f t="shared" si="108"/>
        <v>0</v>
      </c>
      <c r="J364" s="657">
        <f t="shared" si="108"/>
        <v>0</v>
      </c>
      <c r="K364" s="657">
        <f t="shared" si="108"/>
        <v>0</v>
      </c>
      <c r="L364" s="657">
        <f t="shared" si="108"/>
        <v>0</v>
      </c>
      <c r="M364" s="657">
        <f t="shared" si="108"/>
        <v>0</v>
      </c>
      <c r="N364" s="657">
        <f t="shared" si="108"/>
        <v>0</v>
      </c>
    </row>
    <row r="365" spans="1:14" ht="15" customHeight="1">
      <c r="A365" s="358"/>
      <c r="B365" s="358"/>
      <c r="C365" s="816" t="s">
        <v>377</v>
      </c>
      <c r="D365" s="817"/>
      <c r="E365" s="654">
        <f>E27+E220</f>
        <v>420000</v>
      </c>
      <c r="F365" s="654">
        <f>F27+F220</f>
        <v>420000</v>
      </c>
      <c r="G365" s="654">
        <f>G27+G220</f>
        <v>0</v>
      </c>
      <c r="H365" s="654">
        <f>H27+H220</f>
        <v>0</v>
      </c>
      <c r="I365" s="654">
        <f>I27+I220</f>
        <v>0</v>
      </c>
      <c r="J365" s="657">
        <v>0</v>
      </c>
      <c r="K365" s="657">
        <v>0</v>
      </c>
      <c r="L365" s="657">
        <v>0</v>
      </c>
      <c r="M365" s="657">
        <v>0</v>
      </c>
      <c r="N365" s="657">
        <v>0</v>
      </c>
    </row>
    <row r="366" spans="1:14" ht="15" customHeight="1">
      <c r="A366" s="358"/>
      <c r="B366" s="358"/>
      <c r="C366" s="818" t="s">
        <v>157</v>
      </c>
      <c r="D366" s="818"/>
      <c r="E366" s="654">
        <f aca="true" t="shared" si="109" ref="E366:N366">E28</f>
        <v>1463770</v>
      </c>
      <c r="F366" s="654">
        <f t="shared" si="109"/>
        <v>1463770</v>
      </c>
      <c r="G366" s="654">
        <f t="shared" si="109"/>
        <v>0</v>
      </c>
      <c r="H366" s="654">
        <f t="shared" si="109"/>
        <v>0</v>
      </c>
      <c r="I366" s="654">
        <f t="shared" si="109"/>
        <v>0</v>
      </c>
      <c r="J366" s="657">
        <f t="shared" si="109"/>
        <v>0</v>
      </c>
      <c r="K366" s="657">
        <f t="shared" si="109"/>
        <v>0</v>
      </c>
      <c r="L366" s="657">
        <f t="shared" si="109"/>
        <v>0</v>
      </c>
      <c r="M366" s="657">
        <f t="shared" si="109"/>
        <v>0</v>
      </c>
      <c r="N366" s="657">
        <f t="shared" si="109"/>
        <v>0</v>
      </c>
    </row>
    <row r="367" spans="1:14" ht="15" customHeight="1">
      <c r="A367" s="358"/>
      <c r="B367" s="358"/>
      <c r="C367" s="819" t="s">
        <v>127</v>
      </c>
      <c r="D367" s="819"/>
      <c r="E367" s="656">
        <f>SUM(E339:E366)</f>
        <v>104251389</v>
      </c>
      <c r="F367" s="656">
        <f>SUM(F339:F366)</f>
        <v>91565774</v>
      </c>
      <c r="G367" s="656">
        <f>SUM(G339:G366)</f>
        <v>10274800</v>
      </c>
      <c r="H367" s="656">
        <f>SUM(H339:H366)</f>
        <v>2407815</v>
      </c>
      <c r="I367" s="656">
        <f>SUM(I339:I366)</f>
        <v>3000</v>
      </c>
      <c r="J367" s="820" t="s">
        <v>481</v>
      </c>
      <c r="K367" s="821"/>
      <c r="L367" s="821"/>
      <c r="M367" s="821"/>
      <c r="N367" s="822"/>
    </row>
    <row r="368" spans="1:14" ht="15" customHeight="1">
      <c r="A368" s="358"/>
      <c r="B368" s="358"/>
      <c r="C368" s="810">
        <v>2310</v>
      </c>
      <c r="D368" s="810"/>
      <c r="E368" s="398">
        <v>0</v>
      </c>
      <c r="F368" s="398">
        <v>0</v>
      </c>
      <c r="G368" s="398">
        <v>0</v>
      </c>
      <c r="H368" s="398">
        <v>0</v>
      </c>
      <c r="I368" s="398">
        <v>0</v>
      </c>
      <c r="J368" s="657">
        <f>J21+J30+J203+J312+J330</f>
        <v>286360</v>
      </c>
      <c r="K368" s="657">
        <f>K21+K30+K203+K312+K330</f>
        <v>286360</v>
      </c>
      <c r="L368" s="657">
        <f>L21+L30+L203+L312+L330</f>
        <v>0</v>
      </c>
      <c r="M368" s="657">
        <f>M21+M30+M203+M312+M330</f>
        <v>0</v>
      </c>
      <c r="N368" s="657">
        <f>N21+N30+N203+N312+N330</f>
        <v>0</v>
      </c>
    </row>
    <row r="369" spans="1:14" ht="15" customHeight="1">
      <c r="A369" s="358"/>
      <c r="B369" s="358"/>
      <c r="C369" s="813" t="s">
        <v>72</v>
      </c>
      <c r="D369" s="813"/>
      <c r="E369" s="398">
        <v>0</v>
      </c>
      <c r="F369" s="398">
        <v>0</v>
      </c>
      <c r="G369" s="398">
        <v>0</v>
      </c>
      <c r="H369" s="398">
        <v>0</v>
      </c>
      <c r="I369" s="398">
        <v>0</v>
      </c>
      <c r="J369" s="657">
        <f>J235+J244</f>
        <v>900000</v>
      </c>
      <c r="K369" s="657">
        <f>K235+K244</f>
        <v>900000</v>
      </c>
      <c r="L369" s="657">
        <f>L235+L244</f>
        <v>0</v>
      </c>
      <c r="M369" s="657">
        <f>M235+M244</f>
        <v>0</v>
      </c>
      <c r="N369" s="657">
        <f>N235+N244</f>
        <v>0</v>
      </c>
    </row>
    <row r="370" spans="1:14" ht="15" customHeight="1">
      <c r="A370" s="358"/>
      <c r="B370" s="358"/>
      <c r="C370" s="813" t="s">
        <v>47</v>
      </c>
      <c r="D370" s="813"/>
      <c r="E370" s="398">
        <v>0</v>
      </c>
      <c r="F370" s="398">
        <v>0</v>
      </c>
      <c r="G370" s="398">
        <v>0</v>
      </c>
      <c r="H370" s="398">
        <v>0</v>
      </c>
      <c r="I370" s="398">
        <v>0</v>
      </c>
      <c r="J370" s="657">
        <f>J170+J184+J289+J295</f>
        <v>4589000</v>
      </c>
      <c r="K370" s="657">
        <f>K170+K184+K289+K295</f>
        <v>4589000</v>
      </c>
      <c r="L370" s="657">
        <f>L170+L184+L289+L295</f>
        <v>0</v>
      </c>
      <c r="M370" s="657">
        <f>M170+M184+M289+M295</f>
        <v>0</v>
      </c>
      <c r="N370" s="657">
        <f>N170+N184+N289+N295</f>
        <v>0</v>
      </c>
    </row>
    <row r="371" spans="1:14" ht="15" customHeight="1">
      <c r="A371" s="358"/>
      <c r="B371" s="358"/>
      <c r="C371" s="813" t="s">
        <v>462</v>
      </c>
      <c r="D371" s="813"/>
      <c r="E371" s="398">
        <v>0</v>
      </c>
      <c r="F371" s="398">
        <v>0</v>
      </c>
      <c r="G371" s="398">
        <v>0</v>
      </c>
      <c r="H371" s="398">
        <v>0</v>
      </c>
      <c r="I371" s="398">
        <v>0</v>
      </c>
      <c r="J371" s="657">
        <f>J256</f>
        <v>132000</v>
      </c>
      <c r="K371" s="657">
        <f>K256</f>
        <v>132000</v>
      </c>
      <c r="L371" s="657">
        <f>L256</f>
        <v>0</v>
      </c>
      <c r="M371" s="657">
        <f>M256</f>
        <v>0</v>
      </c>
      <c r="N371" s="657">
        <f>N256</f>
        <v>0</v>
      </c>
    </row>
    <row r="372" spans="1:14" ht="15" customHeight="1">
      <c r="A372" s="358"/>
      <c r="B372" s="358"/>
      <c r="C372" s="814" t="s">
        <v>380</v>
      </c>
      <c r="D372" s="815"/>
      <c r="E372" s="398">
        <v>0</v>
      </c>
      <c r="F372" s="398">
        <v>0</v>
      </c>
      <c r="G372" s="398">
        <v>0</v>
      </c>
      <c r="H372" s="398">
        <v>0</v>
      </c>
      <c r="I372" s="398">
        <v>0</v>
      </c>
      <c r="J372" s="657">
        <f>J315</f>
        <v>30000</v>
      </c>
      <c r="K372" s="657">
        <f>K315</f>
        <v>30000</v>
      </c>
      <c r="L372" s="657">
        <f>L315</f>
        <v>0</v>
      </c>
      <c r="M372" s="657">
        <f>M315</f>
        <v>0</v>
      </c>
      <c r="N372" s="657">
        <f>N315</f>
        <v>0</v>
      </c>
    </row>
    <row r="373" spans="1:14" ht="15" customHeight="1">
      <c r="A373" s="358"/>
      <c r="B373" s="358"/>
      <c r="C373" s="813" t="s">
        <v>154</v>
      </c>
      <c r="D373" s="813"/>
      <c r="E373" s="398">
        <v>0</v>
      </c>
      <c r="F373" s="398">
        <v>0</v>
      </c>
      <c r="G373" s="398">
        <v>0</v>
      </c>
      <c r="H373" s="398">
        <v>0</v>
      </c>
      <c r="I373" s="398">
        <v>0</v>
      </c>
      <c r="J373" s="657">
        <f>J318</f>
        <v>170000</v>
      </c>
      <c r="K373" s="657">
        <f>K318</f>
        <v>170000</v>
      </c>
      <c r="L373" s="657">
        <f>L318</f>
        <v>0</v>
      </c>
      <c r="M373" s="657">
        <f>M318</f>
        <v>0</v>
      </c>
      <c r="N373" s="657">
        <f>N318</f>
        <v>0</v>
      </c>
    </row>
    <row r="374" spans="1:14" ht="15" customHeight="1">
      <c r="A374" s="358"/>
      <c r="B374" s="358"/>
      <c r="C374" s="813" t="s">
        <v>363</v>
      </c>
      <c r="D374" s="813"/>
      <c r="E374" s="398">
        <v>0</v>
      </c>
      <c r="F374" s="398">
        <v>0</v>
      </c>
      <c r="G374" s="398">
        <v>0</v>
      </c>
      <c r="H374" s="398">
        <v>0</v>
      </c>
      <c r="I374" s="398">
        <v>0</v>
      </c>
      <c r="J374" s="657">
        <f>J206+J227+J236+J248</f>
        <v>251000</v>
      </c>
      <c r="K374" s="657">
        <f>K206+K227+K236+K248</f>
        <v>251000</v>
      </c>
      <c r="L374" s="657">
        <f>L206+L227+L236+L248</f>
        <v>0</v>
      </c>
      <c r="M374" s="657">
        <f>M206+M227+M236+M248</f>
        <v>0</v>
      </c>
      <c r="N374" s="657">
        <f>N206+N227+N236+N248</f>
        <v>0</v>
      </c>
    </row>
    <row r="375" spans="1:14" ht="15" customHeight="1">
      <c r="A375" s="358"/>
      <c r="B375" s="358"/>
      <c r="C375" s="814" t="s">
        <v>551</v>
      </c>
      <c r="D375" s="815"/>
      <c r="E375" s="398">
        <v>0</v>
      </c>
      <c r="F375" s="398">
        <v>0</v>
      </c>
      <c r="G375" s="398">
        <v>0</v>
      </c>
      <c r="H375" s="398">
        <v>0</v>
      </c>
      <c r="I375" s="398">
        <v>0</v>
      </c>
      <c r="J375" s="657">
        <f>J58</f>
        <v>100000</v>
      </c>
      <c r="K375" s="657">
        <f>K58</f>
        <v>100000</v>
      </c>
      <c r="L375" s="657">
        <f>L58</f>
        <v>0</v>
      </c>
      <c r="M375" s="657">
        <f>M58</f>
        <v>0</v>
      </c>
      <c r="N375" s="657">
        <f>N58</f>
        <v>0</v>
      </c>
    </row>
    <row r="376" spans="1:14" ht="15" customHeight="1">
      <c r="A376" s="358"/>
      <c r="B376" s="358"/>
      <c r="C376" s="809" t="s">
        <v>248</v>
      </c>
      <c r="D376" s="809"/>
      <c r="E376" s="398">
        <v>0</v>
      </c>
      <c r="F376" s="398">
        <v>0</v>
      </c>
      <c r="G376" s="398">
        <v>0</v>
      </c>
      <c r="H376" s="398">
        <v>0</v>
      </c>
      <c r="I376" s="398">
        <v>0</v>
      </c>
      <c r="J376" s="657">
        <f>J89+J207+J253+J300</f>
        <v>52010</v>
      </c>
      <c r="K376" s="657">
        <f>K89+K207+K253+K300</f>
        <v>52010</v>
      </c>
      <c r="L376" s="657">
        <f>L89+L207+L253+L300</f>
        <v>0</v>
      </c>
      <c r="M376" s="657">
        <f>M89+M207+M253+M300</f>
        <v>0</v>
      </c>
      <c r="N376" s="657">
        <f>N89+N207+N253+N300</f>
        <v>0</v>
      </c>
    </row>
    <row r="377" spans="1:14" ht="15" customHeight="1">
      <c r="A377" s="358"/>
      <c r="B377" s="358"/>
      <c r="C377" s="809" t="s">
        <v>240</v>
      </c>
      <c r="D377" s="809"/>
      <c r="E377" s="398">
        <v>0</v>
      </c>
      <c r="F377" s="398">
        <v>0</v>
      </c>
      <c r="G377" s="398">
        <v>0</v>
      </c>
      <c r="H377" s="398">
        <v>0</v>
      </c>
      <c r="I377" s="398">
        <v>0</v>
      </c>
      <c r="J377" s="657">
        <f>J15+J78+J119</f>
        <v>522500</v>
      </c>
      <c r="K377" s="657">
        <f>K15+K78+K119</f>
        <v>505500</v>
      </c>
      <c r="L377" s="657">
        <f>L15+L78+L119</f>
        <v>17000</v>
      </c>
      <c r="M377" s="657">
        <f>M15+M78+M119</f>
        <v>0</v>
      </c>
      <c r="N377" s="657">
        <f>N15+N78+N119</f>
        <v>0</v>
      </c>
    </row>
    <row r="378" spans="1:14" ht="15" customHeight="1">
      <c r="A378" s="358"/>
      <c r="B378" s="358"/>
      <c r="C378" s="810">
        <v>3040</v>
      </c>
      <c r="D378" s="810"/>
      <c r="E378" s="398">
        <v>0</v>
      </c>
      <c r="F378" s="398">
        <v>0</v>
      </c>
      <c r="G378" s="398">
        <v>0</v>
      </c>
      <c r="H378" s="398">
        <v>0</v>
      </c>
      <c r="I378" s="398">
        <v>0</v>
      </c>
      <c r="J378" s="657">
        <f>J127</f>
        <v>10000</v>
      </c>
      <c r="K378" s="657">
        <f>K127</f>
        <v>10000</v>
      </c>
      <c r="L378" s="657">
        <f>L127</f>
        <v>0</v>
      </c>
      <c r="M378" s="657">
        <f>M127</f>
        <v>0</v>
      </c>
      <c r="N378" s="657">
        <f>N127</f>
        <v>0</v>
      </c>
    </row>
    <row r="379" spans="1:14" ht="15" customHeight="1">
      <c r="A379" s="358"/>
      <c r="B379" s="358"/>
      <c r="C379" s="810">
        <v>4010</v>
      </c>
      <c r="D379" s="810"/>
      <c r="E379" s="398">
        <v>0</v>
      </c>
      <c r="F379" s="398">
        <v>0</v>
      </c>
      <c r="G379" s="398">
        <v>0</v>
      </c>
      <c r="H379" s="398">
        <v>0</v>
      </c>
      <c r="I379" s="398">
        <v>0</v>
      </c>
      <c r="J379" s="657">
        <f>J71+J79+J90+J164+J166+J168+J182+J196+J198+J200+J237+J287+J291+J293+J202</f>
        <v>4966670</v>
      </c>
      <c r="K379" s="657">
        <f>K71+K79+K90+K164+K166+K168+K182+K196+K198+K200+K237+K287+K291+K293+K202</f>
        <v>4764494</v>
      </c>
      <c r="L379" s="657">
        <f>L71+L79+L90+L164+L166+L168+L182+L196+L198+L200+L237+L287+L291+L293+L202</f>
        <v>202176</v>
      </c>
      <c r="M379" s="657">
        <f>M71+M79+M90+M164+M166+M168+M182+M196+M198+M200+M237+M287+M291+M293+M202</f>
        <v>0</v>
      </c>
      <c r="N379" s="657">
        <f>N71+N79+N90+N164+N166+N168+N182+N196+N198+N200+N237+N287+N291+N293+N202</f>
        <v>0</v>
      </c>
    </row>
    <row r="380" spans="1:14" ht="15" customHeight="1">
      <c r="A380" s="358"/>
      <c r="B380" s="358"/>
      <c r="C380" s="810">
        <v>4017</v>
      </c>
      <c r="D380" s="810"/>
      <c r="E380" s="398">
        <v>0</v>
      </c>
      <c r="F380" s="398">
        <v>0</v>
      </c>
      <c r="G380" s="398">
        <v>0</v>
      </c>
      <c r="H380" s="398">
        <v>0</v>
      </c>
      <c r="I380" s="398">
        <v>0</v>
      </c>
      <c r="J380" s="657">
        <f aca="true" t="shared" si="110" ref="J380:N381">J267</f>
        <v>97062</v>
      </c>
      <c r="K380" s="657">
        <f t="shared" si="110"/>
        <v>97062</v>
      </c>
      <c r="L380" s="657">
        <f t="shared" si="110"/>
        <v>0</v>
      </c>
      <c r="M380" s="657">
        <f t="shared" si="110"/>
        <v>0</v>
      </c>
      <c r="N380" s="657">
        <f t="shared" si="110"/>
        <v>0</v>
      </c>
    </row>
    <row r="381" spans="1:14" ht="15" customHeight="1">
      <c r="A381" s="358"/>
      <c r="B381" s="358"/>
      <c r="C381" s="810">
        <v>4019</v>
      </c>
      <c r="D381" s="810"/>
      <c r="E381" s="398">
        <v>0</v>
      </c>
      <c r="F381" s="398">
        <v>0</v>
      </c>
      <c r="G381" s="398">
        <v>0</v>
      </c>
      <c r="H381" s="398">
        <v>0</v>
      </c>
      <c r="I381" s="398">
        <v>0</v>
      </c>
      <c r="J381" s="657">
        <f t="shared" si="110"/>
        <v>5715</v>
      </c>
      <c r="K381" s="657">
        <f t="shared" si="110"/>
        <v>5715</v>
      </c>
      <c r="L381" s="657">
        <f t="shared" si="110"/>
        <v>0</v>
      </c>
      <c r="M381" s="657">
        <f t="shared" si="110"/>
        <v>0</v>
      </c>
      <c r="N381" s="657">
        <f t="shared" si="110"/>
        <v>0</v>
      </c>
    </row>
    <row r="382" spans="1:14" ht="15" customHeight="1">
      <c r="A382" s="358"/>
      <c r="B382" s="358"/>
      <c r="C382" s="810">
        <v>4040</v>
      </c>
      <c r="D382" s="810"/>
      <c r="E382" s="398">
        <v>0</v>
      </c>
      <c r="F382" s="398">
        <v>0</v>
      </c>
      <c r="G382" s="398">
        <v>0</v>
      </c>
      <c r="H382" s="398">
        <v>0</v>
      </c>
      <c r="I382" s="398">
        <v>0</v>
      </c>
      <c r="J382" s="657">
        <f>J72+J80+J91</f>
        <v>388350</v>
      </c>
      <c r="K382" s="657">
        <f>K72+K80+K91</f>
        <v>369606</v>
      </c>
      <c r="L382" s="657">
        <f>L72+L80+L91</f>
        <v>18744</v>
      </c>
      <c r="M382" s="657">
        <f>M72+M80+M91</f>
        <v>0</v>
      </c>
      <c r="N382" s="657">
        <f>N72+N80+N91</f>
        <v>0</v>
      </c>
    </row>
    <row r="383" spans="1:14" ht="15" customHeight="1">
      <c r="A383" s="358"/>
      <c r="B383" s="358"/>
      <c r="C383" s="811">
        <v>4047</v>
      </c>
      <c r="D383" s="812"/>
      <c r="E383" s="398">
        <v>0</v>
      </c>
      <c r="F383" s="398">
        <v>0</v>
      </c>
      <c r="G383" s="398">
        <v>0</v>
      </c>
      <c r="H383" s="398">
        <v>0</v>
      </c>
      <c r="I383" s="398">
        <v>0</v>
      </c>
      <c r="J383" s="657">
        <f aca="true" t="shared" si="111" ref="J383:N384">J269</f>
        <v>6932</v>
      </c>
      <c r="K383" s="657">
        <f t="shared" si="111"/>
        <v>6932</v>
      </c>
      <c r="L383" s="657">
        <f t="shared" si="111"/>
        <v>0</v>
      </c>
      <c r="M383" s="657">
        <f t="shared" si="111"/>
        <v>0</v>
      </c>
      <c r="N383" s="657">
        <f t="shared" si="111"/>
        <v>0</v>
      </c>
    </row>
    <row r="384" spans="1:14" ht="15" customHeight="1">
      <c r="A384" s="358"/>
      <c r="B384" s="358"/>
      <c r="C384" s="811">
        <v>4049</v>
      </c>
      <c r="D384" s="812"/>
      <c r="E384" s="398">
        <v>0</v>
      </c>
      <c r="F384" s="398">
        <v>0</v>
      </c>
      <c r="G384" s="398">
        <v>0</v>
      </c>
      <c r="H384" s="398">
        <v>0</v>
      </c>
      <c r="I384" s="398">
        <v>0</v>
      </c>
      <c r="J384" s="657">
        <f t="shared" si="111"/>
        <v>409</v>
      </c>
      <c r="K384" s="657">
        <f t="shared" si="111"/>
        <v>409</v>
      </c>
      <c r="L384" s="657">
        <f t="shared" si="111"/>
        <v>0</v>
      </c>
      <c r="M384" s="657">
        <f t="shared" si="111"/>
        <v>0</v>
      </c>
      <c r="N384" s="657">
        <f t="shared" si="111"/>
        <v>0</v>
      </c>
    </row>
    <row r="385" spans="1:14" ht="15" customHeight="1">
      <c r="A385" s="358"/>
      <c r="B385" s="358"/>
      <c r="C385" s="810">
        <v>4110</v>
      </c>
      <c r="D385" s="810"/>
      <c r="E385" s="398">
        <v>0</v>
      </c>
      <c r="F385" s="398">
        <v>0</v>
      </c>
      <c r="G385" s="398">
        <v>0</v>
      </c>
      <c r="H385" s="398">
        <v>0</v>
      </c>
      <c r="I385" s="398">
        <v>0</v>
      </c>
      <c r="J385" s="657">
        <f>J73+J81+J92+J120+J323</f>
        <v>808875</v>
      </c>
      <c r="K385" s="657">
        <f>K73+K81+K92+K120+K323</f>
        <v>778155</v>
      </c>
      <c r="L385" s="657">
        <f>L73+L81+L92+L120+L323</f>
        <v>30720</v>
      </c>
      <c r="M385" s="657">
        <f>M73+M81+M92+M120+M323</f>
        <v>0</v>
      </c>
      <c r="N385" s="657">
        <f>N73+N81+N92+N120+N323</f>
        <v>0</v>
      </c>
    </row>
    <row r="386" spans="1:14" ht="15" customHeight="1">
      <c r="A386" s="358"/>
      <c r="B386" s="358"/>
      <c r="C386" s="810">
        <v>4117</v>
      </c>
      <c r="D386" s="810"/>
      <c r="E386" s="398">
        <v>0</v>
      </c>
      <c r="F386" s="398">
        <v>0</v>
      </c>
      <c r="G386" s="398">
        <v>0</v>
      </c>
      <c r="H386" s="398">
        <v>0</v>
      </c>
      <c r="I386" s="398">
        <v>0</v>
      </c>
      <c r="J386" s="657">
        <f aca="true" t="shared" si="112" ref="J386:N387">J271</f>
        <v>16287</v>
      </c>
      <c r="K386" s="657">
        <f t="shared" si="112"/>
        <v>16287</v>
      </c>
      <c r="L386" s="657">
        <f t="shared" si="112"/>
        <v>0</v>
      </c>
      <c r="M386" s="657">
        <f t="shared" si="112"/>
        <v>0</v>
      </c>
      <c r="N386" s="657">
        <f t="shared" si="112"/>
        <v>0</v>
      </c>
    </row>
    <row r="387" spans="1:14" ht="15" customHeight="1">
      <c r="A387" s="358"/>
      <c r="B387" s="358"/>
      <c r="C387" s="810">
        <v>4119</v>
      </c>
      <c r="D387" s="810"/>
      <c r="E387" s="398">
        <v>0</v>
      </c>
      <c r="F387" s="398">
        <v>0</v>
      </c>
      <c r="G387" s="398">
        <v>0</v>
      </c>
      <c r="H387" s="398">
        <v>0</v>
      </c>
      <c r="I387" s="398">
        <v>0</v>
      </c>
      <c r="J387" s="657">
        <f t="shared" si="112"/>
        <v>959</v>
      </c>
      <c r="K387" s="657">
        <f t="shared" si="112"/>
        <v>959</v>
      </c>
      <c r="L387" s="657">
        <f t="shared" si="112"/>
        <v>0</v>
      </c>
      <c r="M387" s="657">
        <f t="shared" si="112"/>
        <v>0</v>
      </c>
      <c r="N387" s="657">
        <f t="shared" si="112"/>
        <v>0</v>
      </c>
    </row>
    <row r="388" spans="1:14" ht="15" customHeight="1">
      <c r="A388" s="358"/>
      <c r="B388" s="358"/>
      <c r="C388" s="810">
        <v>4120</v>
      </c>
      <c r="D388" s="810"/>
      <c r="E388" s="398">
        <v>0</v>
      </c>
      <c r="F388" s="398">
        <v>0</v>
      </c>
      <c r="G388" s="398">
        <v>0</v>
      </c>
      <c r="H388" s="398">
        <v>0</v>
      </c>
      <c r="I388" s="398">
        <v>0</v>
      </c>
      <c r="J388" s="657">
        <f>J74+J82+J93+J121+J324</f>
        <v>121375</v>
      </c>
      <c r="K388" s="657">
        <f>K74+K82+K93+K121+K324</f>
        <v>115715</v>
      </c>
      <c r="L388" s="657">
        <f>L74+L82+L93+L121+L324</f>
        <v>5660</v>
      </c>
      <c r="M388" s="657">
        <f>M74+M82+M93+M121+M324</f>
        <v>0</v>
      </c>
      <c r="N388" s="657">
        <f>N74+N82+N93+N121+N324</f>
        <v>0</v>
      </c>
    </row>
    <row r="389" spans="1:14" ht="15" customHeight="1">
      <c r="A389" s="358"/>
      <c r="B389" s="358"/>
      <c r="C389" s="810">
        <v>4127</v>
      </c>
      <c r="D389" s="810"/>
      <c r="E389" s="398">
        <v>0</v>
      </c>
      <c r="F389" s="398">
        <v>0</v>
      </c>
      <c r="G389" s="398">
        <v>0</v>
      </c>
      <c r="H389" s="398">
        <v>0</v>
      </c>
      <c r="I389" s="398">
        <v>0</v>
      </c>
      <c r="J389" s="657">
        <f aca="true" t="shared" si="113" ref="J389:N390">J273</f>
        <v>1461</v>
      </c>
      <c r="K389" s="657">
        <f t="shared" si="113"/>
        <v>1461</v>
      </c>
      <c r="L389" s="657">
        <f t="shared" si="113"/>
        <v>0</v>
      </c>
      <c r="M389" s="657">
        <f t="shared" si="113"/>
        <v>0</v>
      </c>
      <c r="N389" s="657">
        <f t="shared" si="113"/>
        <v>0</v>
      </c>
    </row>
    <row r="390" spans="1:14" ht="15" customHeight="1">
      <c r="A390" s="358"/>
      <c r="B390" s="358"/>
      <c r="C390" s="810">
        <v>4129</v>
      </c>
      <c r="D390" s="810"/>
      <c r="E390" s="398">
        <v>0</v>
      </c>
      <c r="F390" s="398">
        <v>0</v>
      </c>
      <c r="G390" s="398">
        <v>0</v>
      </c>
      <c r="H390" s="398">
        <v>0</v>
      </c>
      <c r="I390" s="398">
        <v>0</v>
      </c>
      <c r="J390" s="657">
        <f t="shared" si="113"/>
        <v>86</v>
      </c>
      <c r="K390" s="657">
        <f t="shared" si="113"/>
        <v>86</v>
      </c>
      <c r="L390" s="657">
        <f t="shared" si="113"/>
        <v>0</v>
      </c>
      <c r="M390" s="657">
        <f t="shared" si="113"/>
        <v>0</v>
      </c>
      <c r="N390" s="657">
        <f t="shared" si="113"/>
        <v>0</v>
      </c>
    </row>
    <row r="391" spans="1:14" ht="15" customHeight="1">
      <c r="A391" s="358"/>
      <c r="B391" s="358"/>
      <c r="C391" s="811">
        <v>4160</v>
      </c>
      <c r="D391" s="812"/>
      <c r="E391" s="398">
        <v>0</v>
      </c>
      <c r="F391" s="398">
        <v>0</v>
      </c>
      <c r="G391" s="398">
        <v>0</v>
      </c>
      <c r="H391" s="398">
        <v>0</v>
      </c>
      <c r="I391" s="398">
        <v>0</v>
      </c>
      <c r="J391" s="657">
        <f>J214</f>
        <v>10968600</v>
      </c>
      <c r="K391" s="657">
        <f>K214</f>
        <v>10968600</v>
      </c>
      <c r="L391" s="657">
        <f>L214</f>
        <v>0</v>
      </c>
      <c r="M391" s="657">
        <f>M214</f>
        <v>0</v>
      </c>
      <c r="N391" s="657">
        <f>N214</f>
        <v>0</v>
      </c>
    </row>
    <row r="392" spans="1:14" ht="15" customHeight="1">
      <c r="A392" s="358"/>
      <c r="B392" s="358"/>
      <c r="C392" s="810">
        <v>4140</v>
      </c>
      <c r="D392" s="810"/>
      <c r="E392" s="398">
        <v>0</v>
      </c>
      <c r="F392" s="398">
        <v>0</v>
      </c>
      <c r="G392" s="398">
        <v>0</v>
      </c>
      <c r="H392" s="398">
        <v>0</v>
      </c>
      <c r="I392" s="398">
        <v>0</v>
      </c>
      <c r="J392" s="657">
        <f>J95</f>
        <v>20300</v>
      </c>
      <c r="K392" s="657">
        <f>K95</f>
        <v>20300</v>
      </c>
      <c r="L392" s="657">
        <f>L95</f>
        <v>0</v>
      </c>
      <c r="M392" s="657">
        <f>M95</f>
        <v>0</v>
      </c>
      <c r="N392" s="657">
        <f>N95</f>
        <v>0</v>
      </c>
    </row>
    <row r="393" spans="1:14" ht="15" customHeight="1">
      <c r="A393" s="358"/>
      <c r="B393" s="358"/>
      <c r="C393" s="810">
        <v>4170</v>
      </c>
      <c r="D393" s="810"/>
      <c r="E393" s="398">
        <v>0</v>
      </c>
      <c r="F393" s="398">
        <v>0</v>
      </c>
      <c r="G393" s="398">
        <v>0</v>
      </c>
      <c r="H393" s="398">
        <v>0</v>
      </c>
      <c r="I393" s="398">
        <v>0</v>
      </c>
      <c r="J393" s="657">
        <f>J94+J122+J128+J208+J224+J307+J325</f>
        <v>75000</v>
      </c>
      <c r="K393" s="657">
        <f>K94+K122+K128+K208+K224+K307+K325</f>
        <v>67000</v>
      </c>
      <c r="L393" s="657">
        <f>L94+L122+L128+L208+L224+L307+L325</f>
        <v>8000</v>
      </c>
      <c r="M393" s="657">
        <f>M94+M122+M128+M208+M224+M307+M325</f>
        <v>0</v>
      </c>
      <c r="N393" s="657">
        <f>N94+N122+N128+N208+N224+N307+N325</f>
        <v>0</v>
      </c>
    </row>
    <row r="394" spans="1:14" ht="15" customHeight="1">
      <c r="A394" s="358"/>
      <c r="B394" s="358"/>
      <c r="C394" s="809" t="s">
        <v>254</v>
      </c>
      <c r="D394" s="809"/>
      <c r="E394" s="398">
        <v>0</v>
      </c>
      <c r="F394" s="398">
        <v>0</v>
      </c>
      <c r="G394" s="398">
        <v>0</v>
      </c>
      <c r="H394" s="398">
        <v>0</v>
      </c>
      <c r="I394" s="398">
        <v>0</v>
      </c>
      <c r="J394" s="657">
        <f>J33+J96+J123+J129+J137+J209+J225+J308+J326+J332</f>
        <v>273100</v>
      </c>
      <c r="K394" s="657">
        <f>K33+K96+K123+K129+K137+K209+K225+K308+K326+K332</f>
        <v>269100</v>
      </c>
      <c r="L394" s="657">
        <f>L33+L96+L123+L129+L137+L209+L225+L308+L326+L332</f>
        <v>4000</v>
      </c>
      <c r="M394" s="657">
        <f>M33+M96+M123+M129+M137+M209+M225+M308+M326+M332</f>
        <v>0</v>
      </c>
      <c r="N394" s="657">
        <f>N33+N96+N123+N129+N137+N209+N225+N308+N326+N332</f>
        <v>0</v>
      </c>
    </row>
    <row r="395" spans="1:14" ht="15" customHeight="1">
      <c r="A395" s="358"/>
      <c r="B395" s="358"/>
      <c r="C395" s="809" t="s">
        <v>529</v>
      </c>
      <c r="D395" s="809"/>
      <c r="E395" s="398">
        <v>0</v>
      </c>
      <c r="F395" s="398">
        <v>0</v>
      </c>
      <c r="G395" s="398">
        <v>0</v>
      </c>
      <c r="H395" s="398">
        <v>0</v>
      </c>
      <c r="I395" s="398">
        <v>0</v>
      </c>
      <c r="J395" s="657">
        <f aca="true" t="shared" si="114" ref="J395:N396">J275</f>
        <v>4198</v>
      </c>
      <c r="K395" s="657">
        <f t="shared" si="114"/>
        <v>4198</v>
      </c>
      <c r="L395" s="657">
        <f t="shared" si="114"/>
        <v>0</v>
      </c>
      <c r="M395" s="657">
        <f t="shared" si="114"/>
        <v>0</v>
      </c>
      <c r="N395" s="657">
        <f t="shared" si="114"/>
        <v>0</v>
      </c>
    </row>
    <row r="396" spans="1:14" ht="15" customHeight="1">
      <c r="A396" s="358"/>
      <c r="B396" s="358"/>
      <c r="C396" s="809" t="s">
        <v>371</v>
      </c>
      <c r="D396" s="809"/>
      <c r="E396" s="398">
        <v>0</v>
      </c>
      <c r="F396" s="398">
        <v>0</v>
      </c>
      <c r="G396" s="398">
        <v>0</v>
      </c>
      <c r="H396" s="398">
        <v>0</v>
      </c>
      <c r="I396" s="398">
        <v>0</v>
      </c>
      <c r="J396" s="657">
        <f t="shared" si="114"/>
        <v>237</v>
      </c>
      <c r="K396" s="657">
        <f t="shared" si="114"/>
        <v>237</v>
      </c>
      <c r="L396" s="657">
        <f t="shared" si="114"/>
        <v>0</v>
      </c>
      <c r="M396" s="657">
        <f t="shared" si="114"/>
        <v>0</v>
      </c>
      <c r="N396" s="657">
        <f t="shared" si="114"/>
        <v>0</v>
      </c>
    </row>
    <row r="397" spans="1:14" ht="15" customHeight="1">
      <c r="A397" s="358"/>
      <c r="B397" s="358"/>
      <c r="C397" s="805" t="s">
        <v>327</v>
      </c>
      <c r="D397" s="806"/>
      <c r="E397" s="398">
        <v>0</v>
      </c>
      <c r="F397" s="398">
        <v>0</v>
      </c>
      <c r="G397" s="398">
        <v>0</v>
      </c>
      <c r="H397" s="398">
        <v>0</v>
      </c>
      <c r="I397" s="398">
        <v>0</v>
      </c>
      <c r="J397" s="657">
        <f>J97</f>
        <v>15000</v>
      </c>
      <c r="K397" s="657">
        <f>K97</f>
        <v>15000</v>
      </c>
      <c r="L397" s="657">
        <f>L97</f>
        <v>0</v>
      </c>
      <c r="M397" s="657">
        <f>M97</f>
        <v>0</v>
      </c>
      <c r="N397" s="657">
        <f>N97</f>
        <v>0</v>
      </c>
    </row>
    <row r="398" spans="1:14" ht="15" customHeight="1">
      <c r="A398" s="358"/>
      <c r="B398" s="358"/>
      <c r="C398" s="809" t="s">
        <v>255</v>
      </c>
      <c r="D398" s="809"/>
      <c r="E398" s="398">
        <v>0</v>
      </c>
      <c r="F398" s="398">
        <v>0</v>
      </c>
      <c r="G398" s="398">
        <v>0</v>
      </c>
      <c r="H398" s="398">
        <v>0</v>
      </c>
      <c r="I398" s="398">
        <v>0</v>
      </c>
      <c r="J398" s="657">
        <f>J98+J42</f>
        <v>252800</v>
      </c>
      <c r="K398" s="657">
        <f>K98+K42</f>
        <v>252800</v>
      </c>
      <c r="L398" s="657">
        <f>L98</f>
        <v>0</v>
      </c>
      <c r="M398" s="657">
        <f>M98</f>
        <v>0</v>
      </c>
      <c r="N398" s="657">
        <f>N98</f>
        <v>0</v>
      </c>
    </row>
    <row r="399" spans="1:14" ht="15" customHeight="1">
      <c r="A399" s="358"/>
      <c r="B399" s="358"/>
      <c r="C399" s="809" t="s">
        <v>256</v>
      </c>
      <c r="D399" s="809"/>
      <c r="E399" s="398">
        <v>0</v>
      </c>
      <c r="F399" s="398">
        <v>0</v>
      </c>
      <c r="G399" s="398">
        <v>0</v>
      </c>
      <c r="H399" s="398">
        <v>0</v>
      </c>
      <c r="I399" s="398">
        <v>0</v>
      </c>
      <c r="J399" s="657">
        <f>J43+J99</f>
        <v>76100</v>
      </c>
      <c r="K399" s="657">
        <f>K43+K99</f>
        <v>75500</v>
      </c>
      <c r="L399" s="657">
        <f>L43+L99</f>
        <v>600</v>
      </c>
      <c r="M399" s="657">
        <f>M43+M99</f>
        <v>0</v>
      </c>
      <c r="N399" s="657">
        <f>N43+N99</f>
        <v>0</v>
      </c>
    </row>
    <row r="400" spans="1:14" ht="15" customHeight="1">
      <c r="A400" s="358"/>
      <c r="B400" s="358"/>
      <c r="C400" s="809" t="s">
        <v>257</v>
      </c>
      <c r="D400" s="809"/>
      <c r="E400" s="398">
        <v>0</v>
      </c>
      <c r="F400" s="398">
        <v>0</v>
      </c>
      <c r="G400" s="398">
        <v>0</v>
      </c>
      <c r="H400" s="398">
        <v>0</v>
      </c>
      <c r="I400" s="398">
        <v>0</v>
      </c>
      <c r="J400" s="657">
        <f>J124+J100</f>
        <v>19500</v>
      </c>
      <c r="K400" s="657">
        <f>K124+K100</f>
        <v>10000</v>
      </c>
      <c r="L400" s="657">
        <f>L124+L100</f>
        <v>6500</v>
      </c>
      <c r="M400" s="657">
        <f>M124+M100</f>
        <v>0</v>
      </c>
      <c r="N400" s="657">
        <f>N124+N100</f>
        <v>3000</v>
      </c>
    </row>
    <row r="401" spans="1:14" ht="15" customHeight="1">
      <c r="A401" s="358"/>
      <c r="B401" s="358"/>
      <c r="C401" s="809" t="s">
        <v>234</v>
      </c>
      <c r="D401" s="809"/>
      <c r="E401" s="398">
        <v>0</v>
      </c>
      <c r="F401" s="398">
        <v>0</v>
      </c>
      <c r="G401" s="398">
        <v>0</v>
      </c>
      <c r="H401" s="398">
        <v>0</v>
      </c>
      <c r="I401" s="398">
        <v>0</v>
      </c>
      <c r="J401" s="657">
        <f>J11+J16+J18+J34+J44+J59+J62+J75+J101+J125+J130+J138+J210+J226+J309+J327+J333</f>
        <v>2388250</v>
      </c>
      <c r="K401" s="657">
        <f>K11+K16+K18+K34+K44+K59+K62+K75+K101+K125+K130+K138+K210+K226+K309+K327+K333</f>
        <v>2025450</v>
      </c>
      <c r="L401" s="657">
        <f>L11+L16+L18+L34+L44+L59+L62+L75+L101+L125+L130+L138+L210+L226+L309+L327+L333</f>
        <v>362800</v>
      </c>
      <c r="M401" s="657">
        <f>M11+M16+M18+M34+M44+M59+M62+M75+M101+M125+M130+M138+M210+M226+M309+M327+M333</f>
        <v>0</v>
      </c>
      <c r="N401" s="657">
        <f>N11+N16+N18+N34+N44+N59+N62+N75+N101+N125+N130+N138+N210+N226+N309+N327+N333</f>
        <v>0</v>
      </c>
    </row>
    <row r="402" spans="1:14" ht="15" customHeight="1">
      <c r="A402" s="358"/>
      <c r="B402" s="358"/>
      <c r="C402" s="809" t="s">
        <v>530</v>
      </c>
      <c r="D402" s="809"/>
      <c r="E402" s="398">
        <v>0</v>
      </c>
      <c r="F402" s="398">
        <v>0</v>
      </c>
      <c r="G402" s="398">
        <v>0</v>
      </c>
      <c r="H402" s="398">
        <v>0</v>
      </c>
      <c r="I402" s="398">
        <v>0</v>
      </c>
      <c r="J402" s="657">
        <f aca="true" t="shared" si="115" ref="J402:N403">J277</f>
        <v>39719</v>
      </c>
      <c r="K402" s="657">
        <f t="shared" si="115"/>
        <v>39719</v>
      </c>
      <c r="L402" s="657">
        <f t="shared" si="115"/>
        <v>0</v>
      </c>
      <c r="M402" s="657">
        <f t="shared" si="115"/>
        <v>0</v>
      </c>
      <c r="N402" s="657">
        <f t="shared" si="115"/>
        <v>0</v>
      </c>
    </row>
    <row r="403" spans="1:14" ht="15" customHeight="1">
      <c r="A403" s="358"/>
      <c r="B403" s="358"/>
      <c r="C403" s="809" t="s">
        <v>372</v>
      </c>
      <c r="D403" s="809"/>
      <c r="E403" s="398">
        <v>0</v>
      </c>
      <c r="F403" s="398">
        <v>0</v>
      </c>
      <c r="G403" s="398">
        <v>0</v>
      </c>
      <c r="H403" s="398">
        <v>0</v>
      </c>
      <c r="I403" s="398">
        <v>0</v>
      </c>
      <c r="J403" s="657">
        <f t="shared" si="115"/>
        <v>2338</v>
      </c>
      <c r="K403" s="657">
        <f t="shared" si="115"/>
        <v>2338</v>
      </c>
      <c r="L403" s="657">
        <f t="shared" si="115"/>
        <v>0</v>
      </c>
      <c r="M403" s="657">
        <f t="shared" si="115"/>
        <v>0</v>
      </c>
      <c r="N403" s="657">
        <f t="shared" si="115"/>
        <v>0</v>
      </c>
    </row>
    <row r="404" spans="1:14" ht="15" customHeight="1">
      <c r="A404" s="358"/>
      <c r="B404" s="358"/>
      <c r="C404" s="809" t="s">
        <v>258</v>
      </c>
      <c r="D404" s="809"/>
      <c r="E404" s="398">
        <v>0</v>
      </c>
      <c r="F404" s="398">
        <v>0</v>
      </c>
      <c r="G404" s="398">
        <v>0</v>
      </c>
      <c r="H404" s="398">
        <v>0</v>
      </c>
      <c r="I404" s="398">
        <v>0</v>
      </c>
      <c r="J404" s="657">
        <f aca="true" t="shared" si="116" ref="J404:N406">J102</f>
        <v>20000</v>
      </c>
      <c r="K404" s="657">
        <f t="shared" si="116"/>
        <v>20000</v>
      </c>
      <c r="L404" s="657">
        <f t="shared" si="116"/>
        <v>0</v>
      </c>
      <c r="M404" s="657">
        <f t="shared" si="116"/>
        <v>0</v>
      </c>
      <c r="N404" s="657">
        <f t="shared" si="116"/>
        <v>0</v>
      </c>
    </row>
    <row r="405" spans="1:14" ht="15" customHeight="1">
      <c r="A405" s="358"/>
      <c r="B405" s="358"/>
      <c r="C405" s="809" t="s">
        <v>169</v>
      </c>
      <c r="D405" s="809"/>
      <c r="E405" s="398">
        <v>0</v>
      </c>
      <c r="F405" s="398">
        <v>0</v>
      </c>
      <c r="G405" s="398">
        <v>0</v>
      </c>
      <c r="H405" s="398">
        <v>0</v>
      </c>
      <c r="I405" s="398">
        <v>0</v>
      </c>
      <c r="J405" s="657">
        <f t="shared" si="116"/>
        <v>23000</v>
      </c>
      <c r="K405" s="657">
        <f t="shared" si="116"/>
        <v>23000</v>
      </c>
      <c r="L405" s="657">
        <f t="shared" si="116"/>
        <v>0</v>
      </c>
      <c r="M405" s="657">
        <f t="shared" si="116"/>
        <v>0</v>
      </c>
      <c r="N405" s="657">
        <f t="shared" si="116"/>
        <v>0</v>
      </c>
    </row>
    <row r="406" spans="1:14" ht="15" customHeight="1">
      <c r="A406" s="358"/>
      <c r="B406" s="358"/>
      <c r="C406" s="809" t="s">
        <v>170</v>
      </c>
      <c r="D406" s="809"/>
      <c r="E406" s="398">
        <v>0</v>
      </c>
      <c r="F406" s="398">
        <v>0</v>
      </c>
      <c r="G406" s="398">
        <v>0</v>
      </c>
      <c r="H406" s="398">
        <v>0</v>
      </c>
      <c r="I406" s="398">
        <v>0</v>
      </c>
      <c r="J406" s="657">
        <f t="shared" si="116"/>
        <v>60000</v>
      </c>
      <c r="K406" s="657">
        <f t="shared" si="116"/>
        <v>60000</v>
      </c>
      <c r="L406" s="657">
        <f t="shared" si="116"/>
        <v>0</v>
      </c>
      <c r="M406" s="657">
        <f t="shared" si="116"/>
        <v>0</v>
      </c>
      <c r="N406" s="657">
        <f t="shared" si="116"/>
        <v>0</v>
      </c>
    </row>
    <row r="407" spans="1:14" ht="15" customHeight="1">
      <c r="A407" s="358"/>
      <c r="B407" s="358"/>
      <c r="C407" s="809" t="s">
        <v>531</v>
      </c>
      <c r="D407" s="809"/>
      <c r="E407" s="398">
        <v>0</v>
      </c>
      <c r="F407" s="398">
        <v>0</v>
      </c>
      <c r="G407" s="398">
        <v>0</v>
      </c>
      <c r="H407" s="398">
        <v>0</v>
      </c>
      <c r="I407" s="398">
        <v>0</v>
      </c>
      <c r="J407" s="657">
        <f aca="true" t="shared" si="117" ref="J407:N408">J279</f>
        <v>378</v>
      </c>
      <c r="K407" s="657">
        <f t="shared" si="117"/>
        <v>378</v>
      </c>
      <c r="L407" s="657">
        <f t="shared" si="117"/>
        <v>0</v>
      </c>
      <c r="M407" s="657">
        <f t="shared" si="117"/>
        <v>0</v>
      </c>
      <c r="N407" s="657">
        <f t="shared" si="117"/>
        <v>0</v>
      </c>
    </row>
    <row r="408" spans="1:14" ht="15" customHeight="1">
      <c r="A408" s="358"/>
      <c r="B408" s="358"/>
      <c r="C408" s="809" t="s">
        <v>373</v>
      </c>
      <c r="D408" s="809"/>
      <c r="E408" s="398">
        <v>0</v>
      </c>
      <c r="F408" s="398">
        <v>0</v>
      </c>
      <c r="G408" s="398">
        <v>0</v>
      </c>
      <c r="H408" s="398">
        <v>0</v>
      </c>
      <c r="I408" s="398">
        <v>0</v>
      </c>
      <c r="J408" s="657">
        <f t="shared" si="117"/>
        <v>22</v>
      </c>
      <c r="K408" s="657">
        <f t="shared" si="117"/>
        <v>22</v>
      </c>
      <c r="L408" s="657">
        <f t="shared" si="117"/>
        <v>0</v>
      </c>
      <c r="M408" s="657">
        <f t="shared" si="117"/>
        <v>0</v>
      </c>
      <c r="N408" s="657">
        <f t="shared" si="117"/>
        <v>0</v>
      </c>
    </row>
    <row r="409" spans="1:14" ht="15" customHeight="1">
      <c r="A409" s="358"/>
      <c r="B409" s="358"/>
      <c r="C409" s="809" t="s">
        <v>404</v>
      </c>
      <c r="D409" s="809"/>
      <c r="E409" s="398">
        <v>0</v>
      </c>
      <c r="F409" s="398">
        <v>0</v>
      </c>
      <c r="G409" s="398">
        <v>0</v>
      </c>
      <c r="H409" s="398">
        <v>0</v>
      </c>
      <c r="I409" s="398">
        <v>0</v>
      </c>
      <c r="J409" s="657">
        <f>J105</f>
        <v>500</v>
      </c>
      <c r="K409" s="657">
        <f>K105</f>
        <v>500</v>
      </c>
      <c r="L409" s="657">
        <f>L105</f>
        <v>0</v>
      </c>
      <c r="M409" s="657">
        <f>M105</f>
        <v>0</v>
      </c>
      <c r="N409" s="657">
        <f>N105</f>
        <v>0</v>
      </c>
    </row>
    <row r="410" spans="1:14" ht="15" customHeight="1">
      <c r="A410" s="358"/>
      <c r="B410" s="358"/>
      <c r="C410" s="809" t="s">
        <v>174</v>
      </c>
      <c r="D410" s="809"/>
      <c r="E410" s="398">
        <v>0</v>
      </c>
      <c r="F410" s="398">
        <v>0</v>
      </c>
      <c r="G410" s="398">
        <v>0</v>
      </c>
      <c r="H410" s="398">
        <v>0</v>
      </c>
      <c r="I410" s="398">
        <v>0</v>
      </c>
      <c r="J410" s="657">
        <f>J45</f>
        <v>25000</v>
      </c>
      <c r="K410" s="657">
        <f>K45</f>
        <v>20000</v>
      </c>
      <c r="L410" s="657">
        <f>L45</f>
        <v>5000</v>
      </c>
      <c r="M410" s="657">
        <f>M45</f>
        <v>0</v>
      </c>
      <c r="N410" s="657">
        <f>N45</f>
        <v>0</v>
      </c>
    </row>
    <row r="411" spans="1:14" ht="15" customHeight="1">
      <c r="A411" s="358"/>
      <c r="B411" s="358"/>
      <c r="C411" s="809" t="s">
        <v>156</v>
      </c>
      <c r="D411" s="809"/>
      <c r="E411" s="398">
        <v>0</v>
      </c>
      <c r="F411" s="398">
        <v>0</v>
      </c>
      <c r="G411" s="398">
        <v>0</v>
      </c>
      <c r="H411" s="398">
        <v>0</v>
      </c>
      <c r="I411" s="398">
        <v>0</v>
      </c>
      <c r="J411" s="657">
        <f aca="true" t="shared" si="118" ref="J411:N412">J106</f>
        <v>5000</v>
      </c>
      <c r="K411" s="657">
        <f t="shared" si="118"/>
        <v>5000</v>
      </c>
      <c r="L411" s="657">
        <f t="shared" si="118"/>
        <v>0</v>
      </c>
      <c r="M411" s="657">
        <f t="shared" si="118"/>
        <v>0</v>
      </c>
      <c r="N411" s="657">
        <f t="shared" si="118"/>
        <v>0</v>
      </c>
    </row>
    <row r="412" spans="1:14" ht="15" customHeight="1">
      <c r="A412" s="358"/>
      <c r="B412" s="358"/>
      <c r="C412" s="809" t="s">
        <v>259</v>
      </c>
      <c r="D412" s="809"/>
      <c r="E412" s="398">
        <v>0</v>
      </c>
      <c r="F412" s="398">
        <v>0</v>
      </c>
      <c r="G412" s="398">
        <v>0</v>
      </c>
      <c r="H412" s="398">
        <v>0</v>
      </c>
      <c r="I412" s="398">
        <v>0</v>
      </c>
      <c r="J412" s="657">
        <f t="shared" si="118"/>
        <v>53000</v>
      </c>
      <c r="K412" s="657">
        <f t="shared" si="118"/>
        <v>53000</v>
      </c>
      <c r="L412" s="657">
        <f t="shared" si="118"/>
        <v>0</v>
      </c>
      <c r="M412" s="657">
        <f t="shared" si="118"/>
        <v>0</v>
      </c>
      <c r="N412" s="657">
        <f t="shared" si="118"/>
        <v>0</v>
      </c>
    </row>
    <row r="413" spans="1:14" ht="15" customHeight="1">
      <c r="A413" s="358"/>
      <c r="B413" s="358"/>
      <c r="C413" s="809" t="s">
        <v>532</v>
      </c>
      <c r="D413" s="809"/>
      <c r="E413" s="398">
        <v>0</v>
      </c>
      <c r="F413" s="398">
        <v>0</v>
      </c>
      <c r="G413" s="398">
        <v>0</v>
      </c>
      <c r="H413" s="398">
        <v>0</v>
      </c>
      <c r="I413" s="398">
        <v>0</v>
      </c>
      <c r="J413" s="657">
        <f aca="true" t="shared" si="119" ref="J413:N414">J281</f>
        <v>3004</v>
      </c>
      <c r="K413" s="657">
        <f t="shared" si="119"/>
        <v>3004</v>
      </c>
      <c r="L413" s="657">
        <f t="shared" si="119"/>
        <v>0</v>
      </c>
      <c r="M413" s="657">
        <f t="shared" si="119"/>
        <v>0</v>
      </c>
      <c r="N413" s="657">
        <f t="shared" si="119"/>
        <v>0</v>
      </c>
    </row>
    <row r="414" spans="1:14" ht="15" customHeight="1">
      <c r="A414" s="358"/>
      <c r="B414" s="358"/>
      <c r="C414" s="809" t="s">
        <v>409</v>
      </c>
      <c r="D414" s="809"/>
      <c r="E414" s="398">
        <v>0</v>
      </c>
      <c r="F414" s="398">
        <v>0</v>
      </c>
      <c r="G414" s="398">
        <v>0</v>
      </c>
      <c r="H414" s="398">
        <v>0</v>
      </c>
      <c r="I414" s="398">
        <v>0</v>
      </c>
      <c r="J414" s="657">
        <f t="shared" si="119"/>
        <v>176</v>
      </c>
      <c r="K414" s="657">
        <f t="shared" si="119"/>
        <v>176</v>
      </c>
      <c r="L414" s="657">
        <f t="shared" si="119"/>
        <v>0</v>
      </c>
      <c r="M414" s="657">
        <f t="shared" si="119"/>
        <v>0</v>
      </c>
      <c r="N414" s="657">
        <f t="shared" si="119"/>
        <v>0</v>
      </c>
    </row>
    <row r="415" spans="1:14" ht="15" customHeight="1">
      <c r="A415" s="358"/>
      <c r="B415" s="358"/>
      <c r="C415" s="809" t="s">
        <v>313</v>
      </c>
      <c r="D415" s="809"/>
      <c r="E415" s="398">
        <v>0</v>
      </c>
      <c r="F415" s="398">
        <v>0</v>
      </c>
      <c r="G415" s="398">
        <v>0</v>
      </c>
      <c r="H415" s="398">
        <v>0</v>
      </c>
      <c r="I415" s="398">
        <v>0</v>
      </c>
      <c r="J415" s="657">
        <f>J108</f>
        <v>4000</v>
      </c>
      <c r="K415" s="657">
        <f>K108</f>
        <v>4000</v>
      </c>
      <c r="L415" s="657">
        <f>L108</f>
        <v>0</v>
      </c>
      <c r="M415" s="657">
        <f>M108</f>
        <v>0</v>
      </c>
      <c r="N415" s="657">
        <f>N108</f>
        <v>0</v>
      </c>
    </row>
    <row r="416" spans="1:14" ht="15" customHeight="1">
      <c r="A416" s="358"/>
      <c r="B416" s="358"/>
      <c r="C416" s="809" t="s">
        <v>260</v>
      </c>
      <c r="D416" s="809"/>
      <c r="E416" s="398">
        <v>0</v>
      </c>
      <c r="F416" s="398">
        <v>0</v>
      </c>
      <c r="G416" s="398">
        <v>0</v>
      </c>
      <c r="H416" s="398">
        <v>0</v>
      </c>
      <c r="I416" s="398">
        <v>0</v>
      </c>
      <c r="J416" s="657">
        <f>J109+J46</f>
        <v>127500</v>
      </c>
      <c r="K416" s="657">
        <f>K109+K46</f>
        <v>127500</v>
      </c>
      <c r="L416" s="657">
        <f>L109+L46</f>
        <v>0</v>
      </c>
      <c r="M416" s="657">
        <f>M109+M46</f>
        <v>0</v>
      </c>
      <c r="N416" s="657">
        <f>N109+N46</f>
        <v>0</v>
      </c>
    </row>
    <row r="417" spans="1:14" ht="15" customHeight="1">
      <c r="A417" s="358"/>
      <c r="B417" s="358"/>
      <c r="C417" s="809" t="s">
        <v>261</v>
      </c>
      <c r="D417" s="809"/>
      <c r="E417" s="398">
        <v>0</v>
      </c>
      <c r="F417" s="398">
        <v>0</v>
      </c>
      <c r="G417" s="398">
        <v>0</v>
      </c>
      <c r="H417" s="398">
        <v>0</v>
      </c>
      <c r="I417" s="398">
        <v>0</v>
      </c>
      <c r="J417" s="657">
        <f>J110</f>
        <v>149800</v>
      </c>
      <c r="K417" s="657">
        <f>K110</f>
        <v>149800</v>
      </c>
      <c r="L417" s="657">
        <f>L110</f>
        <v>0</v>
      </c>
      <c r="M417" s="657">
        <f>M110</f>
        <v>0</v>
      </c>
      <c r="N417" s="657">
        <f>N110</f>
        <v>0</v>
      </c>
    </row>
    <row r="418" spans="1:14" ht="15" customHeight="1">
      <c r="A418" s="358"/>
      <c r="B418" s="358"/>
      <c r="C418" s="805" t="s">
        <v>590</v>
      </c>
      <c r="D418" s="806"/>
      <c r="E418" s="398">
        <v>0</v>
      </c>
      <c r="F418" s="398">
        <v>0</v>
      </c>
      <c r="G418" s="398">
        <v>0</v>
      </c>
      <c r="H418" s="398">
        <v>0</v>
      </c>
      <c r="I418" s="398">
        <v>0</v>
      </c>
      <c r="J418" s="657">
        <f aca="true" t="shared" si="120" ref="J418:N419">J283</f>
        <v>1530</v>
      </c>
      <c r="K418" s="657">
        <f t="shared" si="120"/>
        <v>1530</v>
      </c>
      <c r="L418" s="657">
        <f t="shared" si="120"/>
        <v>0</v>
      </c>
      <c r="M418" s="657">
        <f t="shared" si="120"/>
        <v>0</v>
      </c>
      <c r="N418" s="657">
        <f t="shared" si="120"/>
        <v>0</v>
      </c>
    </row>
    <row r="419" spans="1:14" ht="15" customHeight="1">
      <c r="A419" s="358"/>
      <c r="B419" s="358"/>
      <c r="C419" s="805" t="s">
        <v>410</v>
      </c>
      <c r="D419" s="806"/>
      <c r="E419" s="398">
        <v>0</v>
      </c>
      <c r="F419" s="398">
        <v>0</v>
      </c>
      <c r="G419" s="398">
        <v>0</v>
      </c>
      <c r="H419" s="398">
        <v>0</v>
      </c>
      <c r="I419" s="398">
        <v>0</v>
      </c>
      <c r="J419" s="657">
        <f t="shared" si="120"/>
        <v>91</v>
      </c>
      <c r="K419" s="657">
        <f t="shared" si="120"/>
        <v>91</v>
      </c>
      <c r="L419" s="657">
        <f t="shared" si="120"/>
        <v>0</v>
      </c>
      <c r="M419" s="657">
        <f t="shared" si="120"/>
        <v>0</v>
      </c>
      <c r="N419" s="657">
        <f t="shared" si="120"/>
        <v>0</v>
      </c>
    </row>
    <row r="420" spans="1:14" ht="15" customHeight="1">
      <c r="A420" s="358"/>
      <c r="B420" s="358"/>
      <c r="C420" s="809" t="s">
        <v>263</v>
      </c>
      <c r="D420" s="809"/>
      <c r="E420" s="398">
        <v>0</v>
      </c>
      <c r="F420" s="398">
        <v>0</v>
      </c>
      <c r="G420" s="398">
        <v>0</v>
      </c>
      <c r="H420" s="398">
        <v>0</v>
      </c>
      <c r="I420" s="398">
        <v>0</v>
      </c>
      <c r="J420" s="657">
        <f aca="true" t="shared" si="121" ref="J420:N425">J47</f>
        <v>67000</v>
      </c>
      <c r="K420" s="657">
        <f t="shared" si="121"/>
        <v>22000</v>
      </c>
      <c r="L420" s="657">
        <f t="shared" si="121"/>
        <v>45000</v>
      </c>
      <c r="M420" s="657">
        <f t="shared" si="121"/>
        <v>0</v>
      </c>
      <c r="N420" s="657">
        <f t="shared" si="121"/>
        <v>0</v>
      </c>
    </row>
    <row r="421" spans="1:14" ht="15" customHeight="1">
      <c r="A421" s="358"/>
      <c r="B421" s="358"/>
      <c r="C421" s="809" t="s">
        <v>275</v>
      </c>
      <c r="D421" s="809"/>
      <c r="E421" s="398">
        <v>0</v>
      </c>
      <c r="F421" s="398">
        <v>0</v>
      </c>
      <c r="G421" s="398">
        <v>0</v>
      </c>
      <c r="H421" s="398">
        <v>0</v>
      </c>
      <c r="I421" s="398">
        <v>0</v>
      </c>
      <c r="J421" s="657">
        <f t="shared" si="121"/>
        <v>800</v>
      </c>
      <c r="K421" s="657">
        <f t="shared" si="121"/>
        <v>200</v>
      </c>
      <c r="L421" s="657">
        <f t="shared" si="121"/>
        <v>600</v>
      </c>
      <c r="M421" s="657">
        <f t="shared" si="121"/>
        <v>0</v>
      </c>
      <c r="N421" s="657">
        <f t="shared" si="121"/>
        <v>0</v>
      </c>
    </row>
    <row r="422" spans="1:14" ht="15" customHeight="1">
      <c r="A422" s="358"/>
      <c r="B422" s="358"/>
      <c r="C422" s="809" t="s">
        <v>264</v>
      </c>
      <c r="D422" s="809"/>
      <c r="E422" s="398">
        <v>0</v>
      </c>
      <c r="F422" s="398">
        <v>0</v>
      </c>
      <c r="G422" s="398">
        <v>0</v>
      </c>
      <c r="H422" s="398">
        <v>0</v>
      </c>
      <c r="I422" s="398">
        <v>0</v>
      </c>
      <c r="J422" s="657">
        <f t="shared" si="121"/>
        <v>200</v>
      </c>
      <c r="K422" s="657">
        <f t="shared" si="121"/>
        <v>200</v>
      </c>
      <c r="L422" s="657">
        <f t="shared" si="121"/>
        <v>0</v>
      </c>
      <c r="M422" s="657">
        <f t="shared" si="121"/>
        <v>0</v>
      </c>
      <c r="N422" s="657">
        <f t="shared" si="121"/>
        <v>0</v>
      </c>
    </row>
    <row r="423" spans="1:14" ht="15" customHeight="1">
      <c r="A423" s="358"/>
      <c r="B423" s="358"/>
      <c r="C423" s="809" t="s">
        <v>277</v>
      </c>
      <c r="D423" s="809"/>
      <c r="E423" s="398">
        <v>0</v>
      </c>
      <c r="F423" s="398">
        <v>0</v>
      </c>
      <c r="G423" s="398">
        <v>0</v>
      </c>
      <c r="H423" s="398">
        <v>0</v>
      </c>
      <c r="I423" s="398">
        <v>0</v>
      </c>
      <c r="J423" s="657">
        <f t="shared" si="121"/>
        <v>200</v>
      </c>
      <c r="K423" s="657">
        <f t="shared" si="121"/>
        <v>200</v>
      </c>
      <c r="L423" s="657">
        <f t="shared" si="121"/>
        <v>0</v>
      </c>
      <c r="M423" s="657">
        <f t="shared" si="121"/>
        <v>0</v>
      </c>
      <c r="N423" s="657">
        <f t="shared" si="121"/>
        <v>0</v>
      </c>
    </row>
    <row r="424" spans="1:14" ht="15" customHeight="1">
      <c r="A424" s="358"/>
      <c r="B424" s="358"/>
      <c r="C424" s="805" t="s">
        <v>547</v>
      </c>
      <c r="D424" s="806"/>
      <c r="E424" s="398">
        <v>0</v>
      </c>
      <c r="F424" s="398">
        <v>0</v>
      </c>
      <c r="G424" s="398">
        <v>0</v>
      </c>
      <c r="H424" s="398">
        <v>0</v>
      </c>
      <c r="I424" s="398">
        <v>0</v>
      </c>
      <c r="J424" s="657">
        <f t="shared" si="121"/>
        <v>10000</v>
      </c>
      <c r="K424" s="657">
        <f t="shared" si="121"/>
        <v>10000</v>
      </c>
      <c r="L424" s="657">
        <f t="shared" si="121"/>
        <v>0</v>
      </c>
      <c r="M424" s="657">
        <f t="shared" si="121"/>
        <v>0</v>
      </c>
      <c r="N424" s="657">
        <f t="shared" si="121"/>
        <v>0</v>
      </c>
    </row>
    <row r="425" spans="1:14" ht="15" customHeight="1">
      <c r="A425" s="358"/>
      <c r="B425" s="358"/>
      <c r="C425" s="805" t="s">
        <v>266</v>
      </c>
      <c r="D425" s="806"/>
      <c r="E425" s="398">
        <v>0</v>
      </c>
      <c r="F425" s="398">
        <v>0</v>
      </c>
      <c r="G425" s="398">
        <v>0</v>
      </c>
      <c r="H425" s="398">
        <v>0</v>
      </c>
      <c r="I425" s="398">
        <v>0</v>
      </c>
      <c r="J425" s="657">
        <f t="shared" si="121"/>
        <v>80000</v>
      </c>
      <c r="K425" s="657">
        <f t="shared" si="121"/>
        <v>80000</v>
      </c>
      <c r="L425" s="657">
        <f t="shared" si="121"/>
        <v>0</v>
      </c>
      <c r="M425" s="657">
        <f t="shared" si="121"/>
        <v>0</v>
      </c>
      <c r="N425" s="657">
        <f t="shared" si="121"/>
        <v>0</v>
      </c>
    </row>
    <row r="426" spans="1:14" ht="15" customHeight="1">
      <c r="A426" s="358"/>
      <c r="B426" s="358"/>
      <c r="C426" s="809" t="s">
        <v>403</v>
      </c>
      <c r="D426" s="809"/>
      <c r="E426" s="398">
        <v>0</v>
      </c>
      <c r="F426" s="398">
        <v>0</v>
      </c>
      <c r="G426" s="398">
        <v>0</v>
      </c>
      <c r="H426" s="398">
        <v>0</v>
      </c>
      <c r="I426" s="398">
        <v>0</v>
      </c>
      <c r="J426" s="657">
        <f>J53+J111</f>
        <v>50500</v>
      </c>
      <c r="K426" s="657">
        <f>K53+K111</f>
        <v>50500</v>
      </c>
      <c r="L426" s="657">
        <f>L53+L111</f>
        <v>0</v>
      </c>
      <c r="M426" s="657">
        <f>M53+M111</f>
        <v>0</v>
      </c>
      <c r="N426" s="657">
        <f>N53+N111</f>
        <v>0</v>
      </c>
    </row>
    <row r="427" spans="1:14" ht="15" customHeight="1">
      <c r="A427" s="358"/>
      <c r="B427" s="358"/>
      <c r="C427" s="809" t="s">
        <v>192</v>
      </c>
      <c r="D427" s="809"/>
      <c r="E427" s="398">
        <v>0</v>
      </c>
      <c r="F427" s="398">
        <v>0</v>
      </c>
      <c r="G427" s="398">
        <v>0</v>
      </c>
      <c r="H427" s="398">
        <v>0</v>
      </c>
      <c r="I427" s="398">
        <v>0</v>
      </c>
      <c r="J427" s="657">
        <f>J54+J66+J76+J112</f>
        <v>7500</v>
      </c>
      <c r="K427" s="657">
        <f>K54+K66+K76+K112</f>
        <v>7500</v>
      </c>
      <c r="L427" s="657">
        <f>L54+L66+L76+L112</f>
        <v>0</v>
      </c>
      <c r="M427" s="657">
        <f>M54+M66+M76+M112</f>
        <v>0</v>
      </c>
      <c r="N427" s="657">
        <f>N54+N66+N76+N112</f>
        <v>0</v>
      </c>
    </row>
    <row r="428" spans="1:14" ht="15" customHeight="1">
      <c r="A428" s="358"/>
      <c r="B428" s="358"/>
      <c r="C428" s="810">
        <v>4700</v>
      </c>
      <c r="D428" s="810"/>
      <c r="E428" s="398">
        <v>0</v>
      </c>
      <c r="F428" s="398">
        <v>0</v>
      </c>
      <c r="G428" s="398">
        <v>0</v>
      </c>
      <c r="H428" s="398">
        <v>0</v>
      </c>
      <c r="I428" s="398">
        <v>0</v>
      </c>
      <c r="J428" s="657">
        <f>J298+J251+J204+J113</f>
        <v>264750</v>
      </c>
      <c r="K428" s="657">
        <f>K298+K251+K204+K113</f>
        <v>264750</v>
      </c>
      <c r="L428" s="657">
        <f>L298+L251+L204+L113</f>
        <v>0</v>
      </c>
      <c r="M428" s="657">
        <f>M298+M251+M204+M113</f>
        <v>0</v>
      </c>
      <c r="N428" s="657">
        <f>N298+N251+N204+N113</f>
        <v>0</v>
      </c>
    </row>
    <row r="429" spans="1:14" ht="15" customHeight="1">
      <c r="A429" s="358"/>
      <c r="B429" s="358"/>
      <c r="C429" s="809" t="s">
        <v>35</v>
      </c>
      <c r="D429" s="809"/>
      <c r="E429" s="398">
        <v>0</v>
      </c>
      <c r="F429" s="398">
        <v>0</v>
      </c>
      <c r="G429" s="398">
        <v>0</v>
      </c>
      <c r="H429" s="398">
        <v>0</v>
      </c>
      <c r="I429" s="398">
        <v>0</v>
      </c>
      <c r="J429" s="657">
        <f>J156+J157</f>
        <v>1120494</v>
      </c>
      <c r="K429" s="657">
        <f>K156+K157</f>
        <v>1120494</v>
      </c>
      <c r="L429" s="657">
        <f>L156+L157</f>
        <v>0</v>
      </c>
      <c r="M429" s="657">
        <f>M156+M157</f>
        <v>0</v>
      </c>
      <c r="N429" s="657">
        <f>N156+N157</f>
        <v>0</v>
      </c>
    </row>
    <row r="430" spans="1:14" ht="15" customHeight="1">
      <c r="A430" s="358"/>
      <c r="B430" s="358"/>
      <c r="C430" s="805" t="s">
        <v>268</v>
      </c>
      <c r="D430" s="806"/>
      <c r="E430" s="398">
        <v>0</v>
      </c>
      <c r="F430" s="398">
        <v>0</v>
      </c>
      <c r="G430" s="398">
        <v>0</v>
      </c>
      <c r="H430" s="398">
        <v>0</v>
      </c>
      <c r="I430" s="398">
        <v>0</v>
      </c>
      <c r="J430" s="657">
        <f>J215+J238</f>
        <v>2990000</v>
      </c>
      <c r="K430" s="657">
        <f>K215+K238</f>
        <v>2990000</v>
      </c>
      <c r="L430" s="657">
        <f>L215+L238</f>
        <v>0</v>
      </c>
      <c r="M430" s="657">
        <f>M215+M238</f>
        <v>0</v>
      </c>
      <c r="N430" s="657">
        <f>N215+N238</f>
        <v>0</v>
      </c>
    </row>
    <row r="431" spans="1:14" ht="15" customHeight="1">
      <c r="A431" s="358"/>
      <c r="B431" s="358"/>
      <c r="C431" s="805" t="s">
        <v>128</v>
      </c>
      <c r="D431" s="806"/>
      <c r="E431" s="398">
        <v>0</v>
      </c>
      <c r="F431" s="398">
        <v>0</v>
      </c>
      <c r="G431" s="398">
        <v>0</v>
      </c>
      <c r="H431" s="398">
        <v>0</v>
      </c>
      <c r="I431" s="398">
        <v>0</v>
      </c>
      <c r="J431" s="657">
        <f>J114</f>
        <v>60000</v>
      </c>
      <c r="K431" s="657">
        <f>K114</f>
        <v>60000</v>
      </c>
      <c r="L431" s="657">
        <f>L114</f>
        <v>0</v>
      </c>
      <c r="M431" s="657">
        <f>M114</f>
        <v>0</v>
      </c>
      <c r="N431" s="657">
        <f>N114</f>
        <v>0</v>
      </c>
    </row>
    <row r="432" spans="1:14" ht="15" customHeight="1">
      <c r="A432" s="358"/>
      <c r="B432" s="358"/>
      <c r="C432" s="805" t="s">
        <v>506</v>
      </c>
      <c r="D432" s="806"/>
      <c r="E432" s="398">
        <v>0</v>
      </c>
      <c r="F432" s="398">
        <v>0</v>
      </c>
      <c r="G432" s="398">
        <v>0</v>
      </c>
      <c r="H432" s="398">
        <v>0</v>
      </c>
      <c r="I432" s="398">
        <v>0</v>
      </c>
      <c r="J432" s="657">
        <f>J133</f>
        <v>200000</v>
      </c>
      <c r="K432" s="657">
        <f>K133</f>
        <v>200000</v>
      </c>
      <c r="L432" s="657">
        <f>L133</f>
        <v>0</v>
      </c>
      <c r="M432" s="657">
        <f>M133</f>
        <v>0</v>
      </c>
      <c r="N432" s="657">
        <f>N133</f>
        <v>0</v>
      </c>
    </row>
    <row r="433" spans="1:14" ht="15" customHeight="1">
      <c r="A433" s="358"/>
      <c r="B433" s="358"/>
      <c r="C433" s="805" t="s">
        <v>576</v>
      </c>
      <c r="D433" s="806"/>
      <c r="E433" s="398">
        <v>0</v>
      </c>
      <c r="F433" s="398">
        <v>0</v>
      </c>
      <c r="G433" s="398">
        <v>0</v>
      </c>
      <c r="H433" s="398">
        <v>0</v>
      </c>
      <c r="I433" s="398">
        <v>0</v>
      </c>
      <c r="J433" s="657">
        <f>J218</f>
        <v>400000</v>
      </c>
      <c r="K433" s="657">
        <f>K218</f>
        <v>400000</v>
      </c>
      <c r="L433" s="657">
        <f>L218</f>
        <v>0</v>
      </c>
      <c r="M433" s="657">
        <f>M218</f>
        <v>0</v>
      </c>
      <c r="N433" s="657">
        <f>N218</f>
        <v>0</v>
      </c>
    </row>
    <row r="434" spans="1:14" ht="15" customHeight="1">
      <c r="A434" s="358"/>
      <c r="B434" s="358"/>
      <c r="C434" s="805" t="s">
        <v>555</v>
      </c>
      <c r="D434" s="807"/>
      <c r="E434" s="398">
        <v>0</v>
      </c>
      <c r="F434" s="398">
        <v>0</v>
      </c>
      <c r="G434" s="398">
        <v>0</v>
      </c>
      <c r="H434" s="398">
        <v>0</v>
      </c>
      <c r="I434" s="398">
        <v>0</v>
      </c>
      <c r="J434" s="657">
        <f>J149</f>
        <v>2370777</v>
      </c>
      <c r="K434" s="657">
        <f>K149</f>
        <v>2370777</v>
      </c>
      <c r="L434" s="657">
        <f>L149</f>
        <v>0</v>
      </c>
      <c r="M434" s="657">
        <f>M149</f>
        <v>0</v>
      </c>
      <c r="N434" s="657">
        <f>N149</f>
        <v>0</v>
      </c>
    </row>
    <row r="435" spans="1:14" ht="18.75" customHeight="1">
      <c r="A435" s="399"/>
      <c r="B435" s="399"/>
      <c r="C435" s="808" t="s">
        <v>130</v>
      </c>
      <c r="D435" s="808"/>
      <c r="E435" s="656">
        <f>E367</f>
        <v>104251389</v>
      </c>
      <c r="F435" s="656">
        <f>F367</f>
        <v>91565774</v>
      </c>
      <c r="G435" s="656">
        <f>G367</f>
        <v>10274800</v>
      </c>
      <c r="H435" s="656">
        <f>H367</f>
        <v>2407815</v>
      </c>
      <c r="I435" s="656">
        <f>I367</f>
        <v>3000</v>
      </c>
      <c r="J435" s="659">
        <f>SUM(J368:J434)</f>
        <v>35687415</v>
      </c>
      <c r="K435" s="659">
        <f>SUM(K368:K434)</f>
        <v>34977615</v>
      </c>
      <c r="L435" s="659">
        <f>SUM(L368:L434)</f>
        <v>706800</v>
      </c>
      <c r="M435" s="659">
        <f>SUM(M368:M434)</f>
        <v>0</v>
      </c>
      <c r="N435" s="659">
        <f>SUM(N368:N434)</f>
        <v>3000</v>
      </c>
    </row>
    <row r="438" ht="12.75">
      <c r="K438" s="401"/>
    </row>
  </sheetData>
  <sheetProtection/>
  <mergeCells count="113">
    <mergeCell ref="A1:N1"/>
    <mergeCell ref="A2:N2"/>
    <mergeCell ref="A3:N3"/>
    <mergeCell ref="A5:A6"/>
    <mergeCell ref="B5:B6"/>
    <mergeCell ref="C5:C6"/>
    <mergeCell ref="D5:D6"/>
    <mergeCell ref="E5:E6"/>
    <mergeCell ref="F5:I5"/>
    <mergeCell ref="J5:J6"/>
    <mergeCell ref="K5:N5"/>
    <mergeCell ref="C22:C25"/>
    <mergeCell ref="A334:D334"/>
    <mergeCell ref="E338:I338"/>
    <mergeCell ref="C339:D339"/>
    <mergeCell ref="C340:D340"/>
    <mergeCell ref="J338:N338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J367:N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</mergeCells>
  <printOptions horizontalCentered="1"/>
  <pageMargins left="0.3937007874015748" right="0.3937007874015748" top="0.9448818897637796" bottom="0.5511811023622047" header="0.31496062992125984" footer="0.31496062992125984"/>
  <pageSetup horizontalDpi="600" verticalDpi="600" orientation="landscape" paperSize="9" scale="80" r:id="rId1"/>
  <headerFooter>
    <oddHeader>&amp;RZałącznik  Nr 3 do Uchwały Nr 124/11  
Zarządu Powiatu  
w Stargardzie Szczecińskim  
z dnia 13 stycznia 2011 r.</oddHeader>
    <oddFooter>&amp;C
</oddFooter>
  </headerFooter>
  <ignoredErrors>
    <ignoredError sqref="C369:D377 C355:D366 C339:D354 C394:D408 C409:D433 C43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7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355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40.5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7.75" customHeight="1">
      <c r="A8" s="311">
        <v>851</v>
      </c>
      <c r="B8" s="311"/>
      <c r="C8" s="311"/>
      <c r="D8" s="312" t="s">
        <v>63</v>
      </c>
      <c r="E8" s="313">
        <f>SUM(E9)</f>
        <v>0</v>
      </c>
      <c r="F8" s="313">
        <f>SUM(F9)</f>
        <v>39712</v>
      </c>
    </row>
    <row r="9" spans="1:6" s="65" customFormat="1" ht="42.75" customHeight="1">
      <c r="A9" s="556"/>
      <c r="B9" s="519">
        <v>85156</v>
      </c>
      <c r="C9" s="519"/>
      <c r="D9" s="504" t="s">
        <v>185</v>
      </c>
      <c r="E9" s="517">
        <f>SUM(E10:E10)</f>
        <v>0</v>
      </c>
      <c r="F9" s="517">
        <f>SUM(F10:F10)</f>
        <v>39712</v>
      </c>
    </row>
    <row r="10" spans="1:6" ht="34.5" customHeight="1">
      <c r="A10" s="556"/>
      <c r="B10" s="22"/>
      <c r="C10" s="22" t="s">
        <v>65</v>
      </c>
      <c r="D10" s="19" t="s">
        <v>66</v>
      </c>
      <c r="E10" s="23">
        <v>0</v>
      </c>
      <c r="F10" s="23">
        <v>39712</v>
      </c>
    </row>
    <row r="11" spans="1:6" ht="24.75" customHeight="1">
      <c r="A11" s="879" t="s">
        <v>324</v>
      </c>
      <c r="B11" s="879"/>
      <c r="C11" s="879"/>
      <c r="D11" s="879"/>
      <c r="E11" s="320">
        <f>SUM(E8)</f>
        <v>0</v>
      </c>
      <c r="F11" s="320">
        <f>SUM(F8)</f>
        <v>39712</v>
      </c>
    </row>
    <row r="13" spans="1:6" s="324" customFormat="1" ht="18" customHeight="1">
      <c r="A13" s="321"/>
      <c r="B13" s="321"/>
      <c r="C13" s="321"/>
      <c r="D13" s="322" t="s">
        <v>516</v>
      </c>
      <c r="E13" s="428">
        <f>SUM(E15)</f>
        <v>0</v>
      </c>
      <c r="F13" s="428">
        <f>SUM(F15)</f>
        <v>0</v>
      </c>
    </row>
    <row r="14" spans="1:6" s="327" customFormat="1" ht="11.25">
      <c r="A14" s="341"/>
      <c r="B14" s="341"/>
      <c r="C14" s="341"/>
      <c r="D14" s="342" t="s">
        <v>225</v>
      </c>
      <c r="E14" s="429"/>
      <c r="F14" s="429"/>
    </row>
    <row r="15" spans="1:6" s="332" customFormat="1" ht="31.5" customHeight="1">
      <c r="A15" s="328"/>
      <c r="B15" s="328"/>
      <c r="C15" s="329"/>
      <c r="D15" s="339" t="s">
        <v>497</v>
      </c>
      <c r="E15" s="430">
        <f>E8</f>
        <v>0</v>
      </c>
      <c r="F15" s="430">
        <v>0</v>
      </c>
    </row>
    <row r="16" spans="1:6" s="332" customFormat="1" ht="18" customHeight="1">
      <c r="A16" s="328"/>
      <c r="B16" s="328"/>
      <c r="C16" s="329"/>
      <c r="D16" s="330" t="s">
        <v>515</v>
      </c>
      <c r="E16" s="431">
        <f>SUM(E18:E23)</f>
        <v>0</v>
      </c>
      <c r="F16" s="431">
        <f>SUM(F18:F23)</f>
        <v>39712</v>
      </c>
    </row>
    <row r="17" spans="1:6" s="327" customFormat="1" ht="13.5" customHeight="1">
      <c r="A17" s="325"/>
      <c r="B17" s="325"/>
      <c r="C17" s="326"/>
      <c r="D17" s="292" t="s">
        <v>225</v>
      </c>
      <c r="E17" s="432"/>
      <c r="F17" s="432"/>
    </row>
    <row r="18" spans="1:8" s="332" customFormat="1" ht="18" customHeight="1">
      <c r="A18" s="328"/>
      <c r="B18" s="328"/>
      <c r="C18" s="329"/>
      <c r="D18" s="339" t="s">
        <v>336</v>
      </c>
      <c r="E18" s="430">
        <v>0</v>
      </c>
      <c r="F18" s="430">
        <v>0</v>
      </c>
      <c r="H18" s="335"/>
    </row>
    <row r="19" spans="1:6" s="332" customFormat="1" ht="18" customHeight="1">
      <c r="A19" s="336"/>
      <c r="B19" s="328"/>
      <c r="C19" s="329"/>
      <c r="D19" s="339" t="s">
        <v>337</v>
      </c>
      <c r="E19" s="430">
        <f>E10</f>
        <v>0</v>
      </c>
      <c r="F19" s="430">
        <f>F10</f>
        <v>39712</v>
      </c>
    </row>
    <row r="20" spans="1:6" s="332" customFormat="1" ht="18" customHeight="1">
      <c r="A20" s="328"/>
      <c r="B20" s="328"/>
      <c r="C20" s="329"/>
      <c r="D20" s="339" t="s">
        <v>338</v>
      </c>
      <c r="E20" s="430">
        <v>0</v>
      </c>
      <c r="F20" s="430">
        <v>0</v>
      </c>
    </row>
    <row r="21" spans="1:6" s="332" customFormat="1" ht="18" customHeight="1">
      <c r="A21" s="328"/>
      <c r="B21" s="328"/>
      <c r="C21" s="329"/>
      <c r="D21" s="339" t="s">
        <v>339</v>
      </c>
      <c r="E21" s="430">
        <v>0</v>
      </c>
      <c r="F21" s="430">
        <v>0</v>
      </c>
    </row>
    <row r="22" spans="1:6" s="332" customFormat="1" ht="39.75" customHeight="1">
      <c r="A22" s="328"/>
      <c r="B22" s="328"/>
      <c r="C22" s="329"/>
      <c r="D22" s="339" t="s">
        <v>518</v>
      </c>
      <c r="E22" s="430">
        <v>0</v>
      </c>
      <c r="F22" s="430">
        <v>0</v>
      </c>
    </row>
    <row r="23" spans="1:6" s="332" customFormat="1" ht="19.5" customHeight="1">
      <c r="A23" s="328"/>
      <c r="B23" s="328"/>
      <c r="C23" s="329"/>
      <c r="D23" s="340" t="s">
        <v>445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7" t="s">
        <v>130</v>
      </c>
      <c r="E24" s="433">
        <f>E13+E16</f>
        <v>0</v>
      </c>
      <c r="F24" s="433">
        <f>F13+F16</f>
        <v>39712</v>
      </c>
    </row>
  </sheetData>
  <sheetProtection/>
  <mergeCells count="6">
    <mergeCell ref="A1:F1"/>
    <mergeCell ref="A2:F2"/>
    <mergeCell ref="A3:F3"/>
    <mergeCell ref="A4:F4"/>
    <mergeCell ref="A11:D11"/>
    <mergeCell ref="A5:F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90" r:id="rId1"/>
  <headerFooter alignWithMargins="0">
    <oddHeader>&amp;RZałącznik Nr 24/6
do Uchwały Nr 124/11 Zarządu Powiatu 
w  Stargardzie Szczecińskim
z dnia 13 stycznia 2011 r.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7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356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40.5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7.75" customHeight="1">
      <c r="A8" s="311">
        <v>851</v>
      </c>
      <c r="B8" s="311"/>
      <c r="C8" s="311"/>
      <c r="D8" s="312" t="s">
        <v>63</v>
      </c>
      <c r="E8" s="313">
        <f>SUM(E9)</f>
        <v>0</v>
      </c>
      <c r="F8" s="313">
        <f>SUM(F9)</f>
        <v>800</v>
      </c>
    </row>
    <row r="9" spans="1:6" s="65" customFormat="1" ht="42.75" customHeight="1">
      <c r="A9" s="556"/>
      <c r="B9" s="519">
        <v>85156</v>
      </c>
      <c r="C9" s="519"/>
      <c r="D9" s="504" t="s">
        <v>185</v>
      </c>
      <c r="E9" s="517">
        <f>SUM(E10:E10)</f>
        <v>0</v>
      </c>
      <c r="F9" s="517">
        <f>SUM(F10:F10)</f>
        <v>800</v>
      </c>
    </row>
    <row r="10" spans="1:6" ht="34.5" customHeight="1">
      <c r="A10" s="556"/>
      <c r="B10" s="22"/>
      <c r="C10" s="22" t="s">
        <v>65</v>
      </c>
      <c r="D10" s="19" t="s">
        <v>66</v>
      </c>
      <c r="E10" s="23">
        <v>0</v>
      </c>
      <c r="F10" s="23">
        <v>800</v>
      </c>
    </row>
    <row r="11" spans="1:6" ht="24.75" customHeight="1">
      <c r="A11" s="879" t="s">
        <v>324</v>
      </c>
      <c r="B11" s="879"/>
      <c r="C11" s="879"/>
      <c r="D11" s="879"/>
      <c r="E11" s="320">
        <f>SUM(E8)</f>
        <v>0</v>
      </c>
      <c r="F11" s="320">
        <f>SUM(F8)</f>
        <v>800</v>
      </c>
    </row>
    <row r="13" spans="1:6" s="324" customFormat="1" ht="18" customHeight="1">
      <c r="A13" s="321"/>
      <c r="B13" s="321"/>
      <c r="C13" s="321"/>
      <c r="D13" s="322" t="s">
        <v>516</v>
      </c>
      <c r="E13" s="428">
        <f>SUM(E15)</f>
        <v>0</v>
      </c>
      <c r="F13" s="428">
        <f>SUM(F15)</f>
        <v>0</v>
      </c>
    </row>
    <row r="14" spans="1:6" s="327" customFormat="1" ht="11.25">
      <c r="A14" s="341"/>
      <c r="B14" s="341"/>
      <c r="C14" s="341"/>
      <c r="D14" s="342" t="s">
        <v>225</v>
      </c>
      <c r="E14" s="429"/>
      <c r="F14" s="429"/>
    </row>
    <row r="15" spans="1:6" s="332" customFormat="1" ht="31.5" customHeight="1">
      <c r="A15" s="328"/>
      <c r="B15" s="328"/>
      <c r="C15" s="329"/>
      <c r="D15" s="339" t="s">
        <v>497</v>
      </c>
      <c r="E15" s="430">
        <f>E8</f>
        <v>0</v>
      </c>
      <c r="F15" s="430">
        <v>0</v>
      </c>
    </row>
    <row r="16" spans="1:6" s="332" customFormat="1" ht="18" customHeight="1">
      <c r="A16" s="328"/>
      <c r="B16" s="328"/>
      <c r="C16" s="329"/>
      <c r="D16" s="330" t="s">
        <v>515</v>
      </c>
      <c r="E16" s="431">
        <f>SUM(E18:E23)</f>
        <v>0</v>
      </c>
      <c r="F16" s="431">
        <f>SUM(F18:F23)</f>
        <v>800</v>
      </c>
    </row>
    <row r="17" spans="1:6" s="327" customFormat="1" ht="13.5" customHeight="1">
      <c r="A17" s="325"/>
      <c r="B17" s="325"/>
      <c r="C17" s="326"/>
      <c r="D17" s="292" t="s">
        <v>225</v>
      </c>
      <c r="E17" s="432"/>
      <c r="F17" s="432"/>
    </row>
    <row r="18" spans="1:8" s="332" customFormat="1" ht="18" customHeight="1">
      <c r="A18" s="328"/>
      <c r="B18" s="328"/>
      <c r="C18" s="329"/>
      <c r="D18" s="339" t="s">
        <v>336</v>
      </c>
      <c r="E18" s="430">
        <v>0</v>
      </c>
      <c r="F18" s="430">
        <v>0</v>
      </c>
      <c r="H18" s="335"/>
    </row>
    <row r="19" spans="1:6" s="332" customFormat="1" ht="18" customHeight="1">
      <c r="A19" s="336"/>
      <c r="B19" s="328"/>
      <c r="C19" s="329"/>
      <c r="D19" s="339" t="s">
        <v>337</v>
      </c>
      <c r="E19" s="430">
        <f>E10</f>
        <v>0</v>
      </c>
      <c r="F19" s="430">
        <f>F10</f>
        <v>800</v>
      </c>
    </row>
    <row r="20" spans="1:6" s="332" customFormat="1" ht="18" customHeight="1">
      <c r="A20" s="328"/>
      <c r="B20" s="328"/>
      <c r="C20" s="329"/>
      <c r="D20" s="339" t="s">
        <v>338</v>
      </c>
      <c r="E20" s="430">
        <v>0</v>
      </c>
      <c r="F20" s="430">
        <v>0</v>
      </c>
    </row>
    <row r="21" spans="1:6" s="332" customFormat="1" ht="18" customHeight="1">
      <c r="A21" s="328"/>
      <c r="B21" s="328"/>
      <c r="C21" s="329"/>
      <c r="D21" s="339" t="s">
        <v>339</v>
      </c>
      <c r="E21" s="430">
        <v>0</v>
      </c>
      <c r="F21" s="430">
        <v>0</v>
      </c>
    </row>
    <row r="22" spans="1:6" s="332" customFormat="1" ht="39.75" customHeight="1">
      <c r="A22" s="328"/>
      <c r="B22" s="328"/>
      <c r="C22" s="329"/>
      <c r="D22" s="339" t="s">
        <v>518</v>
      </c>
      <c r="E22" s="430">
        <v>0</v>
      </c>
      <c r="F22" s="430">
        <v>0</v>
      </c>
    </row>
    <row r="23" spans="1:6" s="332" customFormat="1" ht="19.5" customHeight="1">
      <c r="A23" s="328"/>
      <c r="B23" s="328"/>
      <c r="C23" s="329"/>
      <c r="D23" s="340" t="s">
        <v>445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7" t="s">
        <v>130</v>
      </c>
      <c r="E24" s="433">
        <f>E13+E16</f>
        <v>0</v>
      </c>
      <c r="F24" s="433">
        <f>F13+F16</f>
        <v>800</v>
      </c>
    </row>
  </sheetData>
  <sheetProtection/>
  <mergeCells count="6">
    <mergeCell ref="A1:F1"/>
    <mergeCell ref="A2:F2"/>
    <mergeCell ref="A3:F3"/>
    <mergeCell ref="A4:F4"/>
    <mergeCell ref="A11:D11"/>
    <mergeCell ref="A5:F5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24/7
do Uchwały Nr 124/11 Zarządu Powiatu 
w  Stargardzie Szczecińskim
z dnia 13 stycznia 2011 r.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7.140625" style="2" customWidth="1"/>
    <col min="4" max="4" width="70.7109375" style="2" customWidth="1"/>
    <col min="5" max="6" width="25.7109375" style="3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147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s="2" customFormat="1" ht="40.5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7.75" customHeight="1">
      <c r="A8" s="311">
        <v>851</v>
      </c>
      <c r="B8" s="311"/>
      <c r="C8" s="311"/>
      <c r="D8" s="312" t="s">
        <v>63</v>
      </c>
      <c r="E8" s="313">
        <f>SUM(E9)</f>
        <v>0</v>
      </c>
      <c r="F8" s="313">
        <f>SUM(F9)</f>
        <v>564</v>
      </c>
    </row>
    <row r="9" spans="1:6" s="65" customFormat="1" ht="42.75" customHeight="1">
      <c r="A9" s="556"/>
      <c r="B9" s="519">
        <v>85156</v>
      </c>
      <c r="C9" s="519"/>
      <c r="D9" s="504" t="s">
        <v>185</v>
      </c>
      <c r="E9" s="517">
        <f>SUM(E10:E10)</f>
        <v>0</v>
      </c>
      <c r="F9" s="517">
        <f>SUM(F10:F10)</f>
        <v>564</v>
      </c>
    </row>
    <row r="10" spans="1:6" s="2" customFormat="1" ht="34.5" customHeight="1">
      <c r="A10" s="556"/>
      <c r="B10" s="22"/>
      <c r="C10" s="22" t="s">
        <v>65</v>
      </c>
      <c r="D10" s="19" t="s">
        <v>66</v>
      </c>
      <c r="E10" s="23">
        <v>0</v>
      </c>
      <c r="F10" s="23">
        <v>564</v>
      </c>
    </row>
    <row r="11" spans="1:6" s="2" customFormat="1" ht="24.75" customHeight="1">
      <c r="A11" s="879" t="s">
        <v>324</v>
      </c>
      <c r="B11" s="879"/>
      <c r="C11" s="879"/>
      <c r="D11" s="879"/>
      <c r="E11" s="320">
        <f>SUM(E8)</f>
        <v>0</v>
      </c>
      <c r="F11" s="320">
        <f>SUM(F8)</f>
        <v>564</v>
      </c>
    </row>
    <row r="12" spans="5:6" s="2" customFormat="1" ht="12.75">
      <c r="E12" s="3"/>
      <c r="F12" s="3"/>
    </row>
    <row r="13" spans="1:6" s="324" customFormat="1" ht="18" customHeight="1">
      <c r="A13" s="321"/>
      <c r="B13" s="321"/>
      <c r="C13" s="321"/>
      <c r="D13" s="322" t="s">
        <v>516</v>
      </c>
      <c r="E13" s="428">
        <f>SUM(E15)</f>
        <v>0</v>
      </c>
      <c r="F13" s="428">
        <f>SUM(F15)</f>
        <v>0</v>
      </c>
    </row>
    <row r="14" spans="1:6" s="327" customFormat="1" ht="11.25">
      <c r="A14" s="341"/>
      <c r="B14" s="341"/>
      <c r="C14" s="341"/>
      <c r="D14" s="342" t="s">
        <v>225</v>
      </c>
      <c r="E14" s="429"/>
      <c r="F14" s="429"/>
    </row>
    <row r="15" spans="1:6" s="332" customFormat="1" ht="31.5" customHeight="1">
      <c r="A15" s="328"/>
      <c r="B15" s="328"/>
      <c r="C15" s="329"/>
      <c r="D15" s="339" t="s">
        <v>497</v>
      </c>
      <c r="E15" s="430">
        <f>E8</f>
        <v>0</v>
      </c>
      <c r="F15" s="430">
        <v>0</v>
      </c>
    </row>
    <row r="16" spans="1:6" s="332" customFormat="1" ht="18" customHeight="1">
      <c r="A16" s="328"/>
      <c r="B16" s="328"/>
      <c r="C16" s="329"/>
      <c r="D16" s="330" t="s">
        <v>515</v>
      </c>
      <c r="E16" s="431">
        <f>SUM(E18:E23)</f>
        <v>0</v>
      </c>
      <c r="F16" s="431">
        <f>SUM(F18:F23)</f>
        <v>564</v>
      </c>
    </row>
    <row r="17" spans="1:6" s="327" customFormat="1" ht="13.5" customHeight="1">
      <c r="A17" s="325"/>
      <c r="B17" s="325"/>
      <c r="C17" s="326"/>
      <c r="D17" s="292" t="s">
        <v>225</v>
      </c>
      <c r="E17" s="432"/>
      <c r="F17" s="432"/>
    </row>
    <row r="18" spans="1:8" s="332" customFormat="1" ht="18" customHeight="1">
      <c r="A18" s="328"/>
      <c r="B18" s="328"/>
      <c r="C18" s="329"/>
      <c r="D18" s="339" t="s">
        <v>336</v>
      </c>
      <c r="E18" s="430">
        <v>0</v>
      </c>
      <c r="F18" s="430">
        <v>0</v>
      </c>
      <c r="H18" s="335"/>
    </row>
    <row r="19" spans="1:6" s="332" customFormat="1" ht="18" customHeight="1">
      <c r="A19" s="336"/>
      <c r="B19" s="328"/>
      <c r="C19" s="329"/>
      <c r="D19" s="339" t="s">
        <v>337</v>
      </c>
      <c r="E19" s="430">
        <f>E10</f>
        <v>0</v>
      </c>
      <c r="F19" s="430">
        <f>F10</f>
        <v>564</v>
      </c>
    </row>
    <row r="20" spans="1:6" s="332" customFormat="1" ht="18" customHeight="1">
      <c r="A20" s="328"/>
      <c r="B20" s="328"/>
      <c r="C20" s="329"/>
      <c r="D20" s="339" t="s">
        <v>338</v>
      </c>
      <c r="E20" s="430">
        <v>0</v>
      </c>
      <c r="F20" s="430">
        <v>0</v>
      </c>
    </row>
    <row r="21" spans="1:6" s="332" customFormat="1" ht="18" customHeight="1">
      <c r="A21" s="328"/>
      <c r="B21" s="328"/>
      <c r="C21" s="329"/>
      <c r="D21" s="339" t="s">
        <v>339</v>
      </c>
      <c r="E21" s="430">
        <v>0</v>
      </c>
      <c r="F21" s="430">
        <v>0</v>
      </c>
    </row>
    <row r="22" spans="1:6" s="332" customFormat="1" ht="39.75" customHeight="1">
      <c r="A22" s="328"/>
      <c r="B22" s="328"/>
      <c r="C22" s="329"/>
      <c r="D22" s="339" t="s">
        <v>518</v>
      </c>
      <c r="E22" s="430">
        <v>0</v>
      </c>
      <c r="F22" s="430">
        <v>0</v>
      </c>
    </row>
    <row r="23" spans="1:6" s="332" customFormat="1" ht="19.5" customHeight="1">
      <c r="A23" s="328"/>
      <c r="B23" s="328"/>
      <c r="C23" s="329"/>
      <c r="D23" s="340" t="s">
        <v>445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7" t="s">
        <v>130</v>
      </c>
      <c r="E24" s="433">
        <f>E13+E16</f>
        <v>0</v>
      </c>
      <c r="F24" s="433">
        <f>F13+F16</f>
        <v>564</v>
      </c>
    </row>
  </sheetData>
  <sheetProtection/>
  <mergeCells count="6">
    <mergeCell ref="A1:F1"/>
    <mergeCell ref="A11:D11"/>
    <mergeCell ref="A2:F2"/>
    <mergeCell ref="A3:F3"/>
    <mergeCell ref="A4:F4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&amp;RZałącznik Nr 24/8
do Uchwały Nr 124/11 Zarządu Powiatu 
w  Stargardzie Szczecińskim
z dnia 13 stycznia 2011 r.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H2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140625" style="2" customWidth="1"/>
    <col min="2" max="2" width="13.140625" style="2" customWidth="1"/>
    <col min="3" max="3" width="9.42187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519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40.5" customHeight="1">
      <c r="A7" s="22" t="s">
        <v>220</v>
      </c>
      <c r="B7" s="22" t="s">
        <v>221</v>
      </c>
      <c r="C7" s="22" t="s">
        <v>222</v>
      </c>
      <c r="D7" s="4" t="s">
        <v>209</v>
      </c>
      <c r="E7" s="4" t="s">
        <v>342</v>
      </c>
      <c r="F7" s="4" t="s">
        <v>343</v>
      </c>
    </row>
    <row r="8" spans="1:6" s="24" customFormat="1" ht="27.75" customHeight="1">
      <c r="A8" s="311">
        <v>851</v>
      </c>
      <c r="B8" s="311"/>
      <c r="C8" s="311"/>
      <c r="D8" s="312" t="s">
        <v>63</v>
      </c>
      <c r="E8" s="313">
        <f>SUM(E9)</f>
        <v>0</v>
      </c>
      <c r="F8" s="313">
        <f>SUM(F9)</f>
        <v>1124</v>
      </c>
    </row>
    <row r="9" spans="1:6" s="65" customFormat="1" ht="42.75" customHeight="1">
      <c r="A9" s="556"/>
      <c r="B9" s="519">
        <v>85156</v>
      </c>
      <c r="C9" s="519"/>
      <c r="D9" s="504" t="s">
        <v>185</v>
      </c>
      <c r="E9" s="517">
        <f>SUM(E10:E10)</f>
        <v>0</v>
      </c>
      <c r="F9" s="517">
        <f>SUM(F10:F10)</f>
        <v>1124</v>
      </c>
    </row>
    <row r="10" spans="1:6" ht="34.5" customHeight="1">
      <c r="A10" s="556"/>
      <c r="B10" s="22"/>
      <c r="C10" s="22" t="s">
        <v>65</v>
      </c>
      <c r="D10" s="19" t="s">
        <v>66</v>
      </c>
      <c r="E10" s="23">
        <v>0</v>
      </c>
      <c r="F10" s="23">
        <v>1124</v>
      </c>
    </row>
    <row r="11" spans="1:6" ht="24.75" customHeight="1">
      <c r="A11" s="879" t="s">
        <v>324</v>
      </c>
      <c r="B11" s="879"/>
      <c r="C11" s="879"/>
      <c r="D11" s="879"/>
      <c r="E11" s="320">
        <f>SUM(E8)</f>
        <v>0</v>
      </c>
      <c r="F11" s="320">
        <f>SUM(F8)</f>
        <v>1124</v>
      </c>
    </row>
    <row r="13" spans="1:6" s="324" customFormat="1" ht="18" customHeight="1">
      <c r="A13" s="321"/>
      <c r="B13" s="321"/>
      <c r="C13" s="321"/>
      <c r="D13" s="322" t="s">
        <v>516</v>
      </c>
      <c r="E13" s="428">
        <f>SUM(E15)</f>
        <v>0</v>
      </c>
      <c r="F13" s="428">
        <f>SUM(F15)</f>
        <v>0</v>
      </c>
    </row>
    <row r="14" spans="1:6" s="327" customFormat="1" ht="11.25">
      <c r="A14" s="341"/>
      <c r="B14" s="341"/>
      <c r="C14" s="341"/>
      <c r="D14" s="342" t="s">
        <v>225</v>
      </c>
      <c r="E14" s="429"/>
      <c r="F14" s="429"/>
    </row>
    <row r="15" spans="1:6" s="332" customFormat="1" ht="31.5" customHeight="1">
      <c r="A15" s="328"/>
      <c r="B15" s="328"/>
      <c r="C15" s="329"/>
      <c r="D15" s="339" t="s">
        <v>640</v>
      </c>
      <c r="E15" s="430">
        <f>E8</f>
        <v>0</v>
      </c>
      <c r="F15" s="430">
        <v>0</v>
      </c>
    </row>
    <row r="16" spans="1:6" s="332" customFormat="1" ht="18" customHeight="1">
      <c r="A16" s="328"/>
      <c r="B16" s="328"/>
      <c r="C16" s="329"/>
      <c r="D16" s="330" t="s">
        <v>515</v>
      </c>
      <c r="E16" s="431">
        <f>SUM(E18:E23)</f>
        <v>0</v>
      </c>
      <c r="F16" s="431">
        <f>SUM(F18:F23)</f>
        <v>1124</v>
      </c>
    </row>
    <row r="17" spans="1:6" s="327" customFormat="1" ht="13.5" customHeight="1">
      <c r="A17" s="325"/>
      <c r="B17" s="325"/>
      <c r="C17" s="326"/>
      <c r="D17" s="292" t="s">
        <v>225</v>
      </c>
      <c r="E17" s="432"/>
      <c r="F17" s="432"/>
    </row>
    <row r="18" spans="1:8" s="332" customFormat="1" ht="18" customHeight="1">
      <c r="A18" s="328"/>
      <c r="B18" s="328"/>
      <c r="C18" s="329"/>
      <c r="D18" s="339" t="s">
        <v>336</v>
      </c>
      <c r="E18" s="430">
        <v>0</v>
      </c>
      <c r="F18" s="430">
        <v>0</v>
      </c>
      <c r="H18" s="335"/>
    </row>
    <row r="19" spans="1:6" s="332" customFormat="1" ht="18" customHeight="1">
      <c r="A19" s="336"/>
      <c r="B19" s="328"/>
      <c r="C19" s="329"/>
      <c r="D19" s="339" t="s">
        <v>337</v>
      </c>
      <c r="E19" s="430">
        <f>E10</f>
        <v>0</v>
      </c>
      <c r="F19" s="430">
        <f>F10</f>
        <v>1124</v>
      </c>
    </row>
    <row r="20" spans="1:6" s="332" customFormat="1" ht="18" customHeight="1">
      <c r="A20" s="328"/>
      <c r="B20" s="328"/>
      <c r="C20" s="329"/>
      <c r="D20" s="339" t="s">
        <v>338</v>
      </c>
      <c r="E20" s="430">
        <v>0</v>
      </c>
      <c r="F20" s="430">
        <v>0</v>
      </c>
    </row>
    <row r="21" spans="1:6" s="332" customFormat="1" ht="18" customHeight="1">
      <c r="A21" s="328"/>
      <c r="B21" s="328"/>
      <c r="C21" s="329"/>
      <c r="D21" s="339" t="s">
        <v>339</v>
      </c>
      <c r="E21" s="430">
        <v>0</v>
      </c>
      <c r="F21" s="430">
        <v>0</v>
      </c>
    </row>
    <row r="22" spans="1:6" s="332" customFormat="1" ht="48" customHeight="1">
      <c r="A22" s="328"/>
      <c r="B22" s="328"/>
      <c r="C22" s="329"/>
      <c r="D22" s="339" t="s">
        <v>518</v>
      </c>
      <c r="E22" s="430">
        <v>0</v>
      </c>
      <c r="F22" s="430">
        <v>0</v>
      </c>
    </row>
    <row r="23" spans="1:6" s="332" customFormat="1" ht="19.5" customHeight="1">
      <c r="A23" s="328"/>
      <c r="B23" s="328"/>
      <c r="C23" s="329"/>
      <c r="D23" s="340" t="s">
        <v>445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7" t="s">
        <v>130</v>
      </c>
      <c r="E24" s="433">
        <f>E13+E16</f>
        <v>0</v>
      </c>
      <c r="F24" s="433">
        <f>F13+F16</f>
        <v>1124</v>
      </c>
    </row>
  </sheetData>
  <sheetProtection/>
  <mergeCells count="6">
    <mergeCell ref="A11:D11"/>
    <mergeCell ref="A5:F5"/>
    <mergeCell ref="A1:F1"/>
    <mergeCell ref="A2:F2"/>
    <mergeCell ref="A3:F3"/>
    <mergeCell ref="A4:F4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24/9
do Uchwały Nr 124/11 Zarządu Powiatu 
w  Stargardzie Szczecińskim
z dnia 13 stycznia 2011 r.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H39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10.8515625" style="2" customWidth="1"/>
    <col min="2" max="2" width="12.140625" style="2" customWidth="1"/>
    <col min="3" max="3" width="8.8515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340</v>
      </c>
      <c r="B2" s="877"/>
      <c r="C2" s="877"/>
      <c r="D2" s="877"/>
      <c r="E2" s="877"/>
      <c r="F2" s="877"/>
    </row>
    <row r="3" spans="1:6" ht="12.75">
      <c r="A3" s="877" t="s">
        <v>451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357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15" customHeight="1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342</v>
      </c>
      <c r="F7" s="875" t="s">
        <v>343</v>
      </c>
    </row>
    <row r="8" spans="1:6" ht="18.75" customHeight="1">
      <c r="A8" s="878"/>
      <c r="B8" s="878"/>
      <c r="C8" s="878"/>
      <c r="D8" s="875"/>
      <c r="E8" s="875"/>
      <c r="F8" s="875"/>
    </row>
    <row r="9" spans="1:7" ht="9.75" customHeight="1">
      <c r="A9" s="878"/>
      <c r="B9" s="878"/>
      <c r="C9" s="878"/>
      <c r="D9" s="875"/>
      <c r="E9" s="875"/>
      <c r="F9" s="875"/>
      <c r="G9" s="27"/>
    </row>
    <row r="10" spans="1:7" s="24" customFormat="1" ht="24.75" customHeight="1">
      <c r="A10" s="311" t="s">
        <v>68</v>
      </c>
      <c r="B10" s="311"/>
      <c r="C10" s="311"/>
      <c r="D10" s="312" t="s">
        <v>69</v>
      </c>
      <c r="E10" s="313">
        <f>E11+E13</f>
        <v>0</v>
      </c>
      <c r="F10" s="313">
        <f>F11</f>
        <v>12000</v>
      </c>
      <c r="G10" s="204"/>
    </row>
    <row r="11" spans="1:7" s="65" customFormat="1" ht="26.25" customHeight="1">
      <c r="A11" s="556"/>
      <c r="B11" s="519" t="s">
        <v>415</v>
      </c>
      <c r="C11" s="519"/>
      <c r="D11" s="504" t="s">
        <v>392</v>
      </c>
      <c r="E11" s="517">
        <f>SUM(E12)</f>
        <v>0</v>
      </c>
      <c r="F11" s="517">
        <f>SUM(F12)</f>
        <v>12000</v>
      </c>
      <c r="G11" s="526"/>
    </row>
    <row r="12" spans="1:7" s="24" customFormat="1" ht="21.75" customHeight="1">
      <c r="A12" s="556"/>
      <c r="B12" s="69"/>
      <c r="C12" s="22" t="s">
        <v>234</v>
      </c>
      <c r="D12" s="19" t="s">
        <v>350</v>
      </c>
      <c r="E12" s="23">
        <v>0</v>
      </c>
      <c r="F12" s="23">
        <v>12000</v>
      </c>
      <c r="G12" s="204"/>
    </row>
    <row r="13" spans="1:7" s="24" customFormat="1" ht="33" customHeight="1">
      <c r="A13" s="311" t="s">
        <v>90</v>
      </c>
      <c r="B13" s="311"/>
      <c r="C13" s="311"/>
      <c r="D13" s="312" t="s">
        <v>91</v>
      </c>
      <c r="E13" s="313">
        <f>E14</f>
        <v>0</v>
      </c>
      <c r="F13" s="313">
        <f>F14</f>
        <v>222000</v>
      </c>
      <c r="G13" s="204"/>
    </row>
    <row r="14" spans="1:7" s="65" customFormat="1" ht="26.25" customHeight="1">
      <c r="A14" s="556"/>
      <c r="B14" s="519">
        <v>85321</v>
      </c>
      <c r="C14" s="519"/>
      <c r="D14" s="504" t="s">
        <v>188</v>
      </c>
      <c r="E14" s="517">
        <f>SUM(E15:E25)</f>
        <v>0</v>
      </c>
      <c r="F14" s="517">
        <f>SUM(F15:F25)</f>
        <v>222000</v>
      </c>
      <c r="G14" s="526"/>
    </row>
    <row r="15" spans="1:7" ht="21" customHeight="1">
      <c r="A15" s="556"/>
      <c r="B15" s="22"/>
      <c r="C15" s="5" t="s">
        <v>249</v>
      </c>
      <c r="D15" s="19" t="s">
        <v>212</v>
      </c>
      <c r="E15" s="23">
        <v>0</v>
      </c>
      <c r="F15" s="101">
        <v>91830</v>
      </c>
      <c r="G15" s="27"/>
    </row>
    <row r="16" spans="1:7" ht="21" customHeight="1">
      <c r="A16" s="556"/>
      <c r="B16" s="22"/>
      <c r="C16" s="5" t="s">
        <v>250</v>
      </c>
      <c r="D16" s="19" t="s">
        <v>53</v>
      </c>
      <c r="E16" s="23">
        <v>0</v>
      </c>
      <c r="F16" s="101">
        <v>5390</v>
      </c>
      <c r="G16" s="27"/>
    </row>
    <row r="17" spans="1:7" ht="21" customHeight="1">
      <c r="A17" s="556"/>
      <c r="B17" s="22"/>
      <c r="C17" s="5" t="s">
        <v>251</v>
      </c>
      <c r="D17" s="19" t="s">
        <v>252</v>
      </c>
      <c r="E17" s="23">
        <v>0</v>
      </c>
      <c r="F17" s="101">
        <v>13850</v>
      </c>
      <c r="G17" s="27"/>
    </row>
    <row r="18" spans="1:7" ht="21" customHeight="1">
      <c r="A18" s="556"/>
      <c r="B18" s="22"/>
      <c r="C18" s="5" t="s">
        <v>253</v>
      </c>
      <c r="D18" s="19" t="s">
        <v>12</v>
      </c>
      <c r="E18" s="23">
        <v>0</v>
      </c>
      <c r="F18" s="101">
        <v>1810</v>
      </c>
      <c r="G18" s="27"/>
    </row>
    <row r="19" spans="1:7" ht="21" customHeight="1">
      <c r="A19" s="556"/>
      <c r="B19" s="22"/>
      <c r="C19" s="5" t="s">
        <v>310</v>
      </c>
      <c r="D19" s="9" t="s">
        <v>311</v>
      </c>
      <c r="E19" s="23">
        <v>0</v>
      </c>
      <c r="F19" s="101">
        <v>90000</v>
      </c>
      <c r="G19" s="27"/>
    </row>
    <row r="20" spans="1:7" ht="21" customHeight="1">
      <c r="A20" s="556"/>
      <c r="B20" s="22"/>
      <c r="C20" s="5" t="s">
        <v>254</v>
      </c>
      <c r="D20" s="19" t="s">
        <v>349</v>
      </c>
      <c r="E20" s="23">
        <v>0</v>
      </c>
      <c r="F20" s="101">
        <v>4530</v>
      </c>
      <c r="G20" s="27"/>
    </row>
    <row r="21" spans="1:7" ht="21" customHeight="1">
      <c r="A21" s="556"/>
      <c r="B21" s="22"/>
      <c r="C21" s="5" t="s">
        <v>257</v>
      </c>
      <c r="D21" s="19" t="s">
        <v>214</v>
      </c>
      <c r="E21" s="23">
        <v>0</v>
      </c>
      <c r="F21" s="101">
        <v>150</v>
      </c>
      <c r="G21" s="27"/>
    </row>
    <row r="22" spans="1:7" ht="21" customHeight="1">
      <c r="A22" s="556"/>
      <c r="B22" s="22"/>
      <c r="C22" s="5" t="s">
        <v>234</v>
      </c>
      <c r="D22" s="19" t="s">
        <v>350</v>
      </c>
      <c r="E22" s="23">
        <v>0</v>
      </c>
      <c r="F22" s="101">
        <v>10000</v>
      </c>
      <c r="G22" s="27"/>
    </row>
    <row r="23" spans="1:7" ht="30" customHeight="1">
      <c r="A23" s="556"/>
      <c r="B23" s="22"/>
      <c r="C23" s="5" t="s">
        <v>170</v>
      </c>
      <c r="D23" s="291" t="s">
        <v>624</v>
      </c>
      <c r="E23" s="23">
        <v>0</v>
      </c>
      <c r="F23" s="101">
        <v>1240</v>
      </c>
      <c r="G23" s="27"/>
    </row>
    <row r="24" spans="1:7" ht="19.5" customHeight="1">
      <c r="A24" s="556"/>
      <c r="B24" s="22"/>
      <c r="C24" s="5" t="s">
        <v>259</v>
      </c>
      <c r="D24" s="19" t="s">
        <v>215</v>
      </c>
      <c r="E24" s="23">
        <v>0</v>
      </c>
      <c r="F24" s="101">
        <v>200</v>
      </c>
      <c r="G24" s="27"/>
    </row>
    <row r="25" spans="1:7" ht="19.5" customHeight="1">
      <c r="A25" s="556"/>
      <c r="B25" s="22"/>
      <c r="C25" s="5" t="s">
        <v>261</v>
      </c>
      <c r="D25" s="19" t="s">
        <v>346</v>
      </c>
      <c r="E25" s="23">
        <v>0</v>
      </c>
      <c r="F25" s="101">
        <v>3000</v>
      </c>
      <c r="G25" s="27"/>
    </row>
    <row r="26" spans="1:7" ht="26.25" customHeight="1">
      <c r="A26" s="879" t="s">
        <v>324</v>
      </c>
      <c r="B26" s="879"/>
      <c r="C26" s="879"/>
      <c r="D26" s="879"/>
      <c r="E26" s="320">
        <f>E11+E13</f>
        <v>0</v>
      </c>
      <c r="F26" s="320">
        <f>F11+F13</f>
        <v>234000</v>
      </c>
      <c r="G26" s="27"/>
    </row>
    <row r="28" spans="1:6" s="324" customFormat="1" ht="18" customHeight="1">
      <c r="A28" s="321"/>
      <c r="B28" s="321"/>
      <c r="C28" s="321"/>
      <c r="D28" s="322" t="s">
        <v>516</v>
      </c>
      <c r="E28" s="428">
        <f>SUM(E30)</f>
        <v>0</v>
      </c>
      <c r="F28" s="428">
        <f>SUM(F30)</f>
        <v>0</v>
      </c>
    </row>
    <row r="29" spans="1:6" s="327" customFormat="1" ht="11.25">
      <c r="A29" s="341"/>
      <c r="B29" s="341"/>
      <c r="C29" s="341"/>
      <c r="D29" s="342" t="s">
        <v>225</v>
      </c>
      <c r="E29" s="429"/>
      <c r="F29" s="429"/>
    </row>
    <row r="30" spans="1:6" s="332" customFormat="1" ht="31.5" customHeight="1">
      <c r="A30" s="328"/>
      <c r="B30" s="328"/>
      <c r="C30" s="329"/>
      <c r="D30" s="339" t="s">
        <v>497</v>
      </c>
      <c r="E30" s="430">
        <v>0</v>
      </c>
      <c r="F30" s="430">
        <v>0</v>
      </c>
    </row>
    <row r="31" spans="1:6" s="332" customFormat="1" ht="18" customHeight="1">
      <c r="A31" s="328"/>
      <c r="B31" s="328"/>
      <c r="C31" s="329"/>
      <c r="D31" s="330" t="s">
        <v>515</v>
      </c>
      <c r="E31" s="431">
        <f>SUM(E33:E38)</f>
        <v>0</v>
      </c>
      <c r="F31" s="431">
        <f>SUM(F33:F38)</f>
        <v>234000</v>
      </c>
    </row>
    <row r="32" spans="1:6" s="327" customFormat="1" ht="13.5" customHeight="1">
      <c r="A32" s="325"/>
      <c r="B32" s="325"/>
      <c r="C32" s="326"/>
      <c r="D32" s="292" t="s">
        <v>225</v>
      </c>
      <c r="E32" s="432"/>
      <c r="F32" s="432"/>
    </row>
    <row r="33" spans="1:8" s="332" customFormat="1" ht="18" customHeight="1">
      <c r="A33" s="328"/>
      <c r="B33" s="328"/>
      <c r="C33" s="329"/>
      <c r="D33" s="339" t="s">
        <v>336</v>
      </c>
      <c r="E33" s="430">
        <v>0</v>
      </c>
      <c r="F33" s="430">
        <f>SUM(F15:F19)</f>
        <v>202880</v>
      </c>
      <c r="H33" s="335"/>
    </row>
    <row r="34" spans="1:6" s="332" customFormat="1" ht="18" customHeight="1">
      <c r="A34" s="336"/>
      <c r="B34" s="328"/>
      <c r="C34" s="329"/>
      <c r="D34" s="339" t="s">
        <v>337</v>
      </c>
      <c r="E34" s="430">
        <f>SUM(E20:E25)+E12</f>
        <v>0</v>
      </c>
      <c r="F34" s="430">
        <f>SUM(F20:F25)+F12</f>
        <v>31120</v>
      </c>
    </row>
    <row r="35" spans="1:6" s="332" customFormat="1" ht="18" customHeight="1">
      <c r="A35" s="328"/>
      <c r="B35" s="328"/>
      <c r="C35" s="329"/>
      <c r="D35" s="339" t="s">
        <v>338</v>
      </c>
      <c r="E35" s="430">
        <v>0</v>
      </c>
      <c r="F35" s="430">
        <v>0</v>
      </c>
    </row>
    <row r="36" spans="1:6" s="332" customFormat="1" ht="18" customHeight="1">
      <c r="A36" s="328"/>
      <c r="B36" s="328"/>
      <c r="C36" s="329"/>
      <c r="D36" s="339" t="s">
        <v>339</v>
      </c>
      <c r="E36" s="430">
        <v>0</v>
      </c>
      <c r="F36" s="430">
        <v>0</v>
      </c>
    </row>
    <row r="37" spans="1:6" s="332" customFormat="1" ht="42" customHeight="1">
      <c r="A37" s="328"/>
      <c r="B37" s="328"/>
      <c r="C37" s="329"/>
      <c r="D37" s="339" t="s">
        <v>518</v>
      </c>
      <c r="E37" s="430">
        <v>0</v>
      </c>
      <c r="F37" s="430">
        <v>0</v>
      </c>
    </row>
    <row r="38" spans="1:6" s="332" customFormat="1" ht="19.5" customHeight="1">
      <c r="A38" s="328"/>
      <c r="B38" s="328"/>
      <c r="C38" s="329"/>
      <c r="D38" s="340" t="s">
        <v>445</v>
      </c>
      <c r="E38" s="430">
        <v>0</v>
      </c>
      <c r="F38" s="430">
        <v>0</v>
      </c>
    </row>
    <row r="39" spans="1:6" s="332" customFormat="1" ht="18" customHeight="1">
      <c r="A39" s="328"/>
      <c r="B39" s="328"/>
      <c r="C39" s="329"/>
      <c r="D39" s="337" t="s">
        <v>130</v>
      </c>
      <c r="E39" s="433">
        <f>E28+E31</f>
        <v>0</v>
      </c>
      <c r="F39" s="433">
        <f>F28+F31</f>
        <v>234000</v>
      </c>
    </row>
  </sheetData>
  <sheetProtection/>
  <mergeCells count="12">
    <mergeCell ref="A1:F1"/>
    <mergeCell ref="A2:F2"/>
    <mergeCell ref="A3:F3"/>
    <mergeCell ref="A4:F4"/>
    <mergeCell ref="A7:A9"/>
    <mergeCell ref="B7:B9"/>
    <mergeCell ref="C7:C9"/>
    <mergeCell ref="D7:D9"/>
    <mergeCell ref="E7:E9"/>
    <mergeCell ref="F7:F9"/>
    <mergeCell ref="A5:F5"/>
    <mergeCell ref="A26:D26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24/10
do Uchwały Nr 124/11 Zarządu Powiatu 
w  Stargardzie Szczecińskim
z dnia 13 stycznia 2011 r.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BS22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7.28125" style="82" customWidth="1"/>
    <col min="2" max="2" width="11.8515625" style="82" customWidth="1"/>
    <col min="3" max="3" width="6.57421875" style="82" customWidth="1"/>
    <col min="4" max="4" width="70.7109375" style="82" customWidth="1"/>
    <col min="5" max="6" width="25.7109375" style="123" customWidth="1"/>
    <col min="7" max="71" width="9.140625" style="83" customWidth="1"/>
    <col min="72" max="16384" width="9.140625" style="82" customWidth="1"/>
  </cols>
  <sheetData>
    <row r="1" spans="1:6" ht="54.75" customHeight="1">
      <c r="A1" s="880" t="s">
        <v>520</v>
      </c>
      <c r="B1" s="880"/>
      <c r="C1" s="880"/>
      <c r="D1" s="880"/>
      <c r="E1" s="880"/>
      <c r="F1" s="880"/>
    </row>
    <row r="2" spans="1:6" ht="20.25" customHeight="1">
      <c r="A2" s="882" t="s">
        <v>446</v>
      </c>
      <c r="B2" s="882"/>
      <c r="C2" s="882"/>
      <c r="D2" s="882"/>
      <c r="E2" s="882"/>
      <c r="F2" s="882"/>
    </row>
    <row r="3" spans="1:6" ht="13.5" customHeight="1">
      <c r="A3" s="84"/>
      <c r="B3" s="84"/>
      <c r="C3" s="84"/>
      <c r="D3" s="84"/>
      <c r="E3" s="124"/>
      <c r="F3" s="124"/>
    </row>
    <row r="4" spans="1:6" s="123" customFormat="1" ht="36.75" customHeight="1">
      <c r="A4" s="346" t="s">
        <v>220</v>
      </c>
      <c r="B4" s="346" t="s">
        <v>221</v>
      </c>
      <c r="C4" s="346" t="s">
        <v>222</v>
      </c>
      <c r="D4" s="346" t="s">
        <v>209</v>
      </c>
      <c r="E4" s="347" t="s">
        <v>450</v>
      </c>
      <c r="F4" s="347" t="s">
        <v>463</v>
      </c>
    </row>
    <row r="5" spans="1:70" s="86" customFormat="1" ht="33" customHeight="1">
      <c r="A5" s="345">
        <v>750</v>
      </c>
      <c r="B5" s="343"/>
      <c r="C5" s="343"/>
      <c r="D5" s="344" t="s">
        <v>292</v>
      </c>
      <c r="E5" s="345">
        <f>E6</f>
        <v>0</v>
      </c>
      <c r="F5" s="345">
        <f>F6</f>
        <v>3000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</row>
    <row r="6" spans="1:70" s="531" customFormat="1" ht="33" customHeight="1">
      <c r="A6" s="559"/>
      <c r="B6" s="527">
        <v>75045</v>
      </c>
      <c r="C6" s="527"/>
      <c r="D6" s="528" t="s">
        <v>391</v>
      </c>
      <c r="E6" s="529">
        <f>SUM(E7:E8)</f>
        <v>0</v>
      </c>
      <c r="F6" s="529">
        <f>SUM(F7:F8)</f>
        <v>3000</v>
      </c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</row>
    <row r="7" spans="1:70" s="86" customFormat="1" ht="51.75" customHeight="1">
      <c r="A7" s="559"/>
      <c r="B7" s="87"/>
      <c r="C7" s="88" t="s">
        <v>316</v>
      </c>
      <c r="D7" s="36" t="s">
        <v>317</v>
      </c>
      <c r="E7" s="125">
        <v>0</v>
      </c>
      <c r="F7" s="125">
        <v>0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</row>
    <row r="8" spans="1:71" s="86" customFormat="1" ht="27" customHeight="1">
      <c r="A8" s="559"/>
      <c r="B8" s="87"/>
      <c r="C8" s="88" t="s">
        <v>257</v>
      </c>
      <c r="D8" s="36" t="s">
        <v>214</v>
      </c>
      <c r="E8" s="125">
        <v>0</v>
      </c>
      <c r="F8" s="125">
        <v>3000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</row>
    <row r="9" spans="1:6" ht="24.75" customHeight="1">
      <c r="A9" s="881" t="s">
        <v>324</v>
      </c>
      <c r="B9" s="881"/>
      <c r="C9" s="881"/>
      <c r="D9" s="881"/>
      <c r="E9" s="126">
        <f>SUM(E7:E8)</f>
        <v>0</v>
      </c>
      <c r="F9" s="126">
        <f>SUM(F7:F8)</f>
        <v>3000</v>
      </c>
    </row>
    <row r="11" spans="1:6" s="324" customFormat="1" ht="18" customHeight="1">
      <c r="A11" s="321"/>
      <c r="B11" s="321"/>
      <c r="C11" s="321"/>
      <c r="D11" s="322" t="s">
        <v>516</v>
      </c>
      <c r="E11" s="428">
        <f>SUM(E13)</f>
        <v>0</v>
      </c>
      <c r="F11" s="428">
        <f>SUM(F13)</f>
        <v>0</v>
      </c>
    </row>
    <row r="12" spans="1:6" s="327" customFormat="1" ht="11.25">
      <c r="A12" s="341"/>
      <c r="B12" s="341"/>
      <c r="C12" s="341"/>
      <c r="D12" s="342" t="s">
        <v>225</v>
      </c>
      <c r="E12" s="429"/>
      <c r="F12" s="429"/>
    </row>
    <row r="13" spans="1:6" s="332" customFormat="1" ht="31.5" customHeight="1">
      <c r="A13" s="328"/>
      <c r="B13" s="328"/>
      <c r="C13" s="329"/>
      <c r="D13" s="339" t="s">
        <v>498</v>
      </c>
      <c r="E13" s="430">
        <f>E6</f>
        <v>0</v>
      </c>
      <c r="F13" s="430">
        <v>0</v>
      </c>
    </row>
    <row r="14" spans="1:6" s="332" customFormat="1" ht="18" customHeight="1">
      <c r="A14" s="328"/>
      <c r="B14" s="328"/>
      <c r="C14" s="329"/>
      <c r="D14" s="330" t="s">
        <v>515</v>
      </c>
      <c r="E14" s="431">
        <f>SUM(E16:E21)</f>
        <v>0</v>
      </c>
      <c r="F14" s="431">
        <f>SUM(F16:F21)</f>
        <v>3000</v>
      </c>
    </row>
    <row r="15" spans="1:6" s="327" customFormat="1" ht="13.5" customHeight="1">
      <c r="A15" s="325"/>
      <c r="B15" s="325"/>
      <c r="C15" s="326"/>
      <c r="D15" s="292" t="s">
        <v>225</v>
      </c>
      <c r="E15" s="432"/>
      <c r="F15" s="432"/>
    </row>
    <row r="16" spans="1:8" s="332" customFormat="1" ht="18" customHeight="1">
      <c r="A16" s="328"/>
      <c r="B16" s="328"/>
      <c r="C16" s="329"/>
      <c r="D16" s="339" t="s">
        <v>336</v>
      </c>
      <c r="E16" s="430">
        <v>0</v>
      </c>
      <c r="F16" s="430">
        <f>0</f>
        <v>0</v>
      </c>
      <c r="H16" s="335"/>
    </row>
    <row r="17" spans="1:6" s="332" customFormat="1" ht="18" customHeight="1">
      <c r="A17" s="336"/>
      <c r="B17" s="328"/>
      <c r="C17" s="329"/>
      <c r="D17" s="339" t="s">
        <v>337</v>
      </c>
      <c r="E17" s="430">
        <f>E8</f>
        <v>0</v>
      </c>
      <c r="F17" s="430">
        <f>F8</f>
        <v>3000</v>
      </c>
    </row>
    <row r="18" spans="1:6" s="332" customFormat="1" ht="18" customHeight="1">
      <c r="A18" s="328"/>
      <c r="B18" s="328"/>
      <c r="C18" s="329"/>
      <c r="D18" s="339" t="s">
        <v>338</v>
      </c>
      <c r="E18" s="430">
        <v>0</v>
      </c>
      <c r="F18" s="430">
        <v>0</v>
      </c>
    </row>
    <row r="19" spans="1:6" s="332" customFormat="1" ht="18" customHeight="1">
      <c r="A19" s="328"/>
      <c r="B19" s="328"/>
      <c r="C19" s="329"/>
      <c r="D19" s="339" t="s">
        <v>339</v>
      </c>
      <c r="E19" s="430">
        <v>0</v>
      </c>
      <c r="F19" s="430">
        <v>0</v>
      </c>
    </row>
    <row r="20" spans="1:6" s="332" customFormat="1" ht="42" customHeight="1">
      <c r="A20" s="328"/>
      <c r="B20" s="328"/>
      <c r="C20" s="329"/>
      <c r="D20" s="339" t="s">
        <v>518</v>
      </c>
      <c r="E20" s="430">
        <v>0</v>
      </c>
      <c r="F20" s="430">
        <v>0</v>
      </c>
    </row>
    <row r="21" spans="1:6" s="332" customFormat="1" ht="19.5" customHeight="1">
      <c r="A21" s="328"/>
      <c r="B21" s="328"/>
      <c r="C21" s="329"/>
      <c r="D21" s="340" t="s">
        <v>445</v>
      </c>
      <c r="E21" s="430">
        <v>0</v>
      </c>
      <c r="F21" s="430">
        <v>0</v>
      </c>
    </row>
    <row r="22" spans="1:6" s="332" customFormat="1" ht="18" customHeight="1">
      <c r="A22" s="328"/>
      <c r="B22" s="328"/>
      <c r="C22" s="329"/>
      <c r="D22" s="337" t="s">
        <v>130</v>
      </c>
      <c r="E22" s="433">
        <f>E11+E14</f>
        <v>0</v>
      </c>
      <c r="F22" s="433">
        <f>F11+F14</f>
        <v>3000</v>
      </c>
    </row>
  </sheetData>
  <sheetProtection/>
  <mergeCells count="3">
    <mergeCell ref="A1:F1"/>
    <mergeCell ref="A9:D9"/>
    <mergeCell ref="A2:F2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25
do Uchwały Nr 124/11 Zarządu Powiatu 
w  Stargardzie Szczecińskim
z dnia 13 stycznia 2011 r.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F78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10.8515625" style="2" customWidth="1"/>
    <col min="2" max="2" width="11.57421875" style="46" customWidth="1"/>
    <col min="3" max="3" width="9.28125" style="2" customWidth="1"/>
    <col min="4" max="4" width="70.7109375" style="2" customWidth="1"/>
    <col min="5" max="6" width="25.7109375" style="3" customWidth="1"/>
    <col min="7" max="16384" width="9.140625" style="2" customWidth="1"/>
  </cols>
  <sheetData>
    <row r="1" spans="1:6" ht="12.75">
      <c r="A1" s="877" t="s">
        <v>3</v>
      </c>
      <c r="B1" s="877"/>
      <c r="C1" s="877"/>
      <c r="D1" s="877"/>
      <c r="E1" s="877"/>
      <c r="F1" s="877"/>
    </row>
    <row r="2" spans="1:6" ht="12.75">
      <c r="A2" s="877" t="s">
        <v>441</v>
      </c>
      <c r="B2" s="877"/>
      <c r="C2" s="877"/>
      <c r="D2" s="877"/>
      <c r="E2" s="877"/>
      <c r="F2" s="877"/>
    </row>
    <row r="3" spans="1:6" ht="12.75">
      <c r="A3" s="877" t="s">
        <v>442</v>
      </c>
      <c r="B3" s="877"/>
      <c r="C3" s="877"/>
      <c r="D3" s="877"/>
      <c r="E3" s="877"/>
      <c r="F3" s="877"/>
    </row>
    <row r="4" spans="1:6" ht="18" customHeight="1">
      <c r="A4" s="877" t="s">
        <v>509</v>
      </c>
      <c r="B4" s="877"/>
      <c r="C4" s="877"/>
      <c r="D4" s="877"/>
      <c r="E4" s="877"/>
      <c r="F4" s="877"/>
    </row>
    <row r="5" spans="1:6" ht="23.25" customHeight="1">
      <c r="A5" s="67"/>
      <c r="B5" s="532"/>
      <c r="C5" s="67"/>
      <c r="D5" s="884" t="s">
        <v>4</v>
      </c>
      <c r="E5" s="884"/>
      <c r="F5" s="121" t="s">
        <v>133</v>
      </c>
    </row>
    <row r="6" spans="1:6" ht="16.5" customHeight="1">
      <c r="A6" s="878" t="s">
        <v>220</v>
      </c>
      <c r="B6" s="883" t="s">
        <v>221</v>
      </c>
      <c r="C6" s="878" t="s">
        <v>222</v>
      </c>
      <c r="D6" s="875" t="s">
        <v>209</v>
      </c>
      <c r="E6" s="875" t="s">
        <v>443</v>
      </c>
      <c r="F6" s="875" t="s">
        <v>440</v>
      </c>
    </row>
    <row r="7" spans="1:6" ht="14.25" customHeight="1">
      <c r="A7" s="878"/>
      <c r="B7" s="883"/>
      <c r="C7" s="878"/>
      <c r="D7" s="875"/>
      <c r="E7" s="875"/>
      <c r="F7" s="875"/>
    </row>
    <row r="8" spans="1:6" ht="11.25" customHeight="1">
      <c r="A8" s="878"/>
      <c r="B8" s="883"/>
      <c r="C8" s="878"/>
      <c r="D8" s="875"/>
      <c r="E8" s="875"/>
      <c r="F8" s="875"/>
    </row>
    <row r="9" spans="1:6" s="24" customFormat="1" ht="22.5" customHeight="1">
      <c r="A9" s="349">
        <v>600</v>
      </c>
      <c r="B9" s="534"/>
      <c r="C9" s="349"/>
      <c r="D9" s="312" t="s">
        <v>245</v>
      </c>
      <c r="E9" s="313">
        <f>E10</f>
        <v>300000</v>
      </c>
      <c r="F9" s="313">
        <f>F10</f>
        <v>300000</v>
      </c>
    </row>
    <row r="10" spans="1:6" s="24" customFormat="1" ht="25.5" customHeight="1">
      <c r="A10" s="560"/>
      <c r="B10" s="535">
        <v>60016</v>
      </c>
      <c r="C10" s="535"/>
      <c r="D10" s="504" t="s">
        <v>270</v>
      </c>
      <c r="E10" s="517">
        <f>SUM(E11:E12)</f>
        <v>300000</v>
      </c>
      <c r="F10" s="517">
        <f>SUM(F11:F12)</f>
        <v>300000</v>
      </c>
    </row>
    <row r="11" spans="1:6" ht="43.5" customHeight="1">
      <c r="A11" s="560"/>
      <c r="B11" s="536"/>
      <c r="C11" s="71">
        <v>2310</v>
      </c>
      <c r="D11" s="19" t="s">
        <v>59</v>
      </c>
      <c r="E11" s="23">
        <v>300000</v>
      </c>
      <c r="F11" s="23">
        <v>0</v>
      </c>
    </row>
    <row r="12" spans="1:6" ht="27" customHeight="1">
      <c r="A12" s="560"/>
      <c r="B12" s="536"/>
      <c r="C12" s="71">
        <v>4300</v>
      </c>
      <c r="D12" s="6" t="s">
        <v>206</v>
      </c>
      <c r="E12" s="23">
        <v>0</v>
      </c>
      <c r="F12" s="23">
        <v>300000</v>
      </c>
    </row>
    <row r="13" spans="1:6" s="24" customFormat="1" ht="23.25" customHeight="1">
      <c r="A13" s="311" t="s">
        <v>38</v>
      </c>
      <c r="B13" s="537"/>
      <c r="C13" s="311"/>
      <c r="D13" s="312" t="s">
        <v>39</v>
      </c>
      <c r="E13" s="313">
        <f>SUM(E14)</f>
        <v>60000</v>
      </c>
      <c r="F13" s="313">
        <f>SUM(F14)</f>
        <v>60000</v>
      </c>
    </row>
    <row r="14" spans="1:6" s="24" customFormat="1" ht="29.25" customHeight="1">
      <c r="A14" s="556"/>
      <c r="B14" s="519" t="s">
        <v>56</v>
      </c>
      <c r="C14" s="519"/>
      <c r="D14" s="504" t="s">
        <v>57</v>
      </c>
      <c r="E14" s="517">
        <f>SUM(E15:E22)</f>
        <v>60000</v>
      </c>
      <c r="F14" s="517">
        <f>SUM(F15:F22)</f>
        <v>60000</v>
      </c>
    </row>
    <row r="15" spans="1:6" ht="41.25" customHeight="1">
      <c r="A15" s="556"/>
      <c r="B15" s="533"/>
      <c r="C15" s="22" t="s">
        <v>58</v>
      </c>
      <c r="D15" s="19" t="s">
        <v>59</v>
      </c>
      <c r="E15" s="63">
        <v>60000</v>
      </c>
      <c r="F15" s="23">
        <v>0</v>
      </c>
    </row>
    <row r="16" spans="1:6" ht="21" customHeight="1">
      <c r="A16" s="556"/>
      <c r="B16" s="538"/>
      <c r="C16" s="10">
        <v>4010</v>
      </c>
      <c r="D16" s="9" t="s">
        <v>212</v>
      </c>
      <c r="E16" s="63">
        <v>0</v>
      </c>
      <c r="F16" s="23">
        <v>45007</v>
      </c>
    </row>
    <row r="17" spans="1:6" ht="21" customHeight="1">
      <c r="A17" s="556"/>
      <c r="B17" s="538"/>
      <c r="C17" s="10">
        <v>4040</v>
      </c>
      <c r="D17" s="9" t="s">
        <v>53</v>
      </c>
      <c r="E17" s="63">
        <v>0</v>
      </c>
      <c r="F17" s="23">
        <v>3494</v>
      </c>
    </row>
    <row r="18" spans="1:6" ht="21" customHeight="1">
      <c r="A18" s="556"/>
      <c r="B18" s="538"/>
      <c r="C18" s="10">
        <v>4110</v>
      </c>
      <c r="D18" s="9" t="s">
        <v>252</v>
      </c>
      <c r="E18" s="63">
        <v>0</v>
      </c>
      <c r="F18" s="23">
        <v>7323</v>
      </c>
    </row>
    <row r="19" spans="1:6" ht="21" customHeight="1">
      <c r="A19" s="556"/>
      <c r="B19" s="538"/>
      <c r="C19" s="10">
        <v>4120</v>
      </c>
      <c r="D19" s="9" t="s">
        <v>12</v>
      </c>
      <c r="E19" s="63">
        <v>0</v>
      </c>
      <c r="F19" s="23">
        <v>840</v>
      </c>
    </row>
    <row r="20" spans="1:6" ht="21" customHeight="1">
      <c r="A20" s="556"/>
      <c r="B20" s="538"/>
      <c r="C20" s="10">
        <v>4240</v>
      </c>
      <c r="D20" s="9" t="s">
        <v>42</v>
      </c>
      <c r="E20" s="63">
        <v>0</v>
      </c>
      <c r="F20" s="23">
        <v>345</v>
      </c>
    </row>
    <row r="21" spans="1:6" ht="21" customHeight="1">
      <c r="A21" s="556"/>
      <c r="B21" s="538"/>
      <c r="C21" s="10">
        <v>4410</v>
      </c>
      <c r="D21" s="9" t="s">
        <v>215</v>
      </c>
      <c r="E21" s="63">
        <v>0</v>
      </c>
      <c r="F21" s="23">
        <v>300</v>
      </c>
    </row>
    <row r="22" spans="1:6" ht="21" customHeight="1">
      <c r="A22" s="556"/>
      <c r="B22" s="538"/>
      <c r="C22" s="10">
        <v>4440</v>
      </c>
      <c r="D22" s="9" t="s">
        <v>262</v>
      </c>
      <c r="E22" s="63">
        <v>0</v>
      </c>
      <c r="F22" s="23">
        <v>2691</v>
      </c>
    </row>
    <row r="23" spans="1:6" s="24" customFormat="1" ht="25.5" customHeight="1">
      <c r="A23" s="311" t="s">
        <v>68</v>
      </c>
      <c r="B23" s="537"/>
      <c r="C23" s="311"/>
      <c r="D23" s="312" t="s">
        <v>69</v>
      </c>
      <c r="E23" s="313">
        <f>E24+E48</f>
        <v>2013815</v>
      </c>
      <c r="F23" s="313">
        <f>F24+F48</f>
        <v>2013815</v>
      </c>
    </row>
    <row r="24" spans="1:6" s="24" customFormat="1" ht="23.25" customHeight="1">
      <c r="A24" s="556"/>
      <c r="B24" s="519" t="s">
        <v>70</v>
      </c>
      <c r="C24" s="519"/>
      <c r="D24" s="504" t="s">
        <v>71</v>
      </c>
      <c r="E24" s="517">
        <f>SUM(E25:E47)</f>
        <v>1667653</v>
      </c>
      <c r="F24" s="517">
        <f>SUM(F25:F47)</f>
        <v>1667653</v>
      </c>
    </row>
    <row r="25" spans="1:6" ht="46.5" customHeight="1">
      <c r="A25" s="556"/>
      <c r="B25" s="533"/>
      <c r="C25" s="22" t="s">
        <v>72</v>
      </c>
      <c r="D25" s="19" t="s">
        <v>73</v>
      </c>
      <c r="E25" s="63">
        <v>1667653</v>
      </c>
      <c r="F25" s="23">
        <v>0</v>
      </c>
    </row>
    <row r="26" spans="1:6" ht="21" customHeight="1">
      <c r="A26" s="556"/>
      <c r="B26" s="539"/>
      <c r="C26" s="10">
        <v>3020</v>
      </c>
      <c r="D26" s="9" t="s">
        <v>309</v>
      </c>
      <c r="E26" s="63">
        <v>0</v>
      </c>
      <c r="F26" s="23">
        <v>1520</v>
      </c>
    </row>
    <row r="27" spans="1:6" ht="21" customHeight="1">
      <c r="A27" s="556"/>
      <c r="B27" s="539"/>
      <c r="C27" s="10">
        <v>3110</v>
      </c>
      <c r="D27" s="9" t="s">
        <v>75</v>
      </c>
      <c r="E27" s="63">
        <v>0</v>
      </c>
      <c r="F27" s="23">
        <v>6845</v>
      </c>
    </row>
    <row r="28" spans="1:6" ht="21" customHeight="1">
      <c r="A28" s="556"/>
      <c r="B28" s="539"/>
      <c r="C28" s="10">
        <v>4010</v>
      </c>
      <c r="D28" s="9" t="s">
        <v>212</v>
      </c>
      <c r="E28" s="63">
        <v>0</v>
      </c>
      <c r="F28" s="23">
        <v>977930</v>
      </c>
    </row>
    <row r="29" spans="1:6" ht="21" customHeight="1">
      <c r="A29" s="556"/>
      <c r="B29" s="539"/>
      <c r="C29" s="10">
        <v>4040</v>
      </c>
      <c r="D29" s="9" t="s">
        <v>53</v>
      </c>
      <c r="E29" s="63">
        <v>0</v>
      </c>
      <c r="F29" s="23">
        <v>69841</v>
      </c>
    </row>
    <row r="30" spans="1:6" ht="21" customHeight="1">
      <c r="A30" s="556"/>
      <c r="B30" s="539"/>
      <c r="C30" s="10">
        <v>4170</v>
      </c>
      <c r="D30" s="9" t="s">
        <v>311</v>
      </c>
      <c r="E30" s="63">
        <v>0</v>
      </c>
      <c r="F30" s="23">
        <v>3800</v>
      </c>
    </row>
    <row r="31" spans="1:6" ht="21" customHeight="1">
      <c r="A31" s="556"/>
      <c r="B31" s="539"/>
      <c r="C31" s="10">
        <v>4110</v>
      </c>
      <c r="D31" s="9" t="s">
        <v>252</v>
      </c>
      <c r="E31" s="63">
        <v>0</v>
      </c>
      <c r="F31" s="23">
        <v>156567</v>
      </c>
    </row>
    <row r="32" spans="1:6" ht="21" customHeight="1">
      <c r="A32" s="556"/>
      <c r="B32" s="539"/>
      <c r="C32" s="10">
        <v>4120</v>
      </c>
      <c r="D32" s="9" t="s">
        <v>12</v>
      </c>
      <c r="E32" s="63">
        <v>0</v>
      </c>
      <c r="F32" s="23">
        <v>24845</v>
      </c>
    </row>
    <row r="33" spans="1:6" ht="21" customHeight="1">
      <c r="A33" s="556"/>
      <c r="B33" s="539"/>
      <c r="C33" s="10">
        <v>4210</v>
      </c>
      <c r="D33" s="9" t="s">
        <v>218</v>
      </c>
      <c r="E33" s="63">
        <v>0</v>
      </c>
      <c r="F33" s="23">
        <v>55130</v>
      </c>
    </row>
    <row r="34" spans="1:6" ht="21" customHeight="1">
      <c r="A34" s="556"/>
      <c r="B34" s="539"/>
      <c r="C34" s="10">
        <v>4220</v>
      </c>
      <c r="D34" s="9" t="s">
        <v>76</v>
      </c>
      <c r="E34" s="63">
        <v>0</v>
      </c>
      <c r="F34" s="23">
        <v>97145</v>
      </c>
    </row>
    <row r="35" spans="1:6" ht="30" customHeight="1">
      <c r="A35" s="556"/>
      <c r="B35" s="539"/>
      <c r="C35" s="10">
        <v>4230</v>
      </c>
      <c r="D35" s="9" t="s">
        <v>364</v>
      </c>
      <c r="E35" s="63">
        <v>0</v>
      </c>
      <c r="F35" s="23">
        <v>13307</v>
      </c>
    </row>
    <row r="36" spans="1:6" ht="21" customHeight="1">
      <c r="A36" s="556"/>
      <c r="B36" s="539"/>
      <c r="C36" s="10">
        <v>4240</v>
      </c>
      <c r="D36" s="9" t="s">
        <v>42</v>
      </c>
      <c r="E36" s="63">
        <v>0</v>
      </c>
      <c r="F36" s="23">
        <v>5322</v>
      </c>
    </row>
    <row r="37" spans="1:6" ht="21" customHeight="1">
      <c r="A37" s="556"/>
      <c r="B37" s="539"/>
      <c r="C37" s="10">
        <v>4260</v>
      </c>
      <c r="D37" s="9" t="s">
        <v>213</v>
      </c>
      <c r="E37" s="63">
        <v>0</v>
      </c>
      <c r="F37" s="23">
        <v>101298</v>
      </c>
    </row>
    <row r="38" spans="1:6" ht="21" customHeight="1">
      <c r="A38" s="556"/>
      <c r="B38" s="539"/>
      <c r="C38" s="5" t="s">
        <v>256</v>
      </c>
      <c r="D38" s="6" t="s">
        <v>219</v>
      </c>
      <c r="E38" s="63">
        <v>0</v>
      </c>
      <c r="F38" s="23">
        <v>19000</v>
      </c>
    </row>
    <row r="39" spans="1:6" ht="21" customHeight="1">
      <c r="A39" s="556"/>
      <c r="B39" s="539"/>
      <c r="C39" s="10">
        <v>4280</v>
      </c>
      <c r="D39" s="9" t="s">
        <v>214</v>
      </c>
      <c r="E39" s="63">
        <v>0</v>
      </c>
      <c r="F39" s="23">
        <v>15208</v>
      </c>
    </row>
    <row r="40" spans="1:6" ht="21" customHeight="1">
      <c r="A40" s="556"/>
      <c r="B40" s="539"/>
      <c r="C40" s="10">
        <v>4300</v>
      </c>
      <c r="D40" s="9" t="s">
        <v>206</v>
      </c>
      <c r="E40" s="63">
        <v>0</v>
      </c>
      <c r="F40" s="23">
        <v>58130</v>
      </c>
    </row>
    <row r="41" spans="1:6" ht="21" customHeight="1">
      <c r="A41" s="556"/>
      <c r="B41" s="539"/>
      <c r="C41" s="10">
        <v>4350</v>
      </c>
      <c r="D41" s="9" t="s">
        <v>312</v>
      </c>
      <c r="E41" s="63">
        <v>0</v>
      </c>
      <c r="F41" s="23">
        <v>800</v>
      </c>
    </row>
    <row r="42" spans="1:6" ht="30" customHeight="1">
      <c r="A42" s="556"/>
      <c r="B42" s="539"/>
      <c r="C42" s="10">
        <v>4370</v>
      </c>
      <c r="D42" s="291" t="s">
        <v>512</v>
      </c>
      <c r="E42" s="63">
        <v>0</v>
      </c>
      <c r="F42" s="23">
        <v>5322</v>
      </c>
    </row>
    <row r="43" spans="1:6" ht="30" customHeight="1">
      <c r="A43" s="556"/>
      <c r="B43" s="539"/>
      <c r="C43" s="10">
        <v>4400</v>
      </c>
      <c r="D43" s="291" t="s">
        <v>641</v>
      </c>
      <c r="E43" s="63">
        <v>0</v>
      </c>
      <c r="F43" s="23">
        <v>9900</v>
      </c>
    </row>
    <row r="44" spans="1:6" ht="21" customHeight="1">
      <c r="A44" s="556"/>
      <c r="B44" s="539"/>
      <c r="C44" s="10">
        <v>4410</v>
      </c>
      <c r="D44" s="9" t="s">
        <v>215</v>
      </c>
      <c r="E44" s="63">
        <v>0</v>
      </c>
      <c r="F44" s="23">
        <v>760</v>
      </c>
    </row>
    <row r="45" spans="1:6" ht="21" customHeight="1">
      <c r="A45" s="556"/>
      <c r="B45" s="539"/>
      <c r="C45" s="10">
        <v>4430</v>
      </c>
      <c r="D45" s="9" t="s">
        <v>207</v>
      </c>
      <c r="E45" s="63">
        <v>0</v>
      </c>
      <c r="F45" s="23">
        <v>2281</v>
      </c>
    </row>
    <row r="46" spans="1:6" ht="21" customHeight="1">
      <c r="A46" s="556"/>
      <c r="B46" s="539"/>
      <c r="C46" s="10">
        <v>4440</v>
      </c>
      <c r="D46" s="9" t="s">
        <v>262</v>
      </c>
      <c r="E46" s="63">
        <v>0</v>
      </c>
      <c r="F46" s="23">
        <v>41182</v>
      </c>
    </row>
    <row r="47" spans="1:6" ht="27.75" customHeight="1">
      <c r="A47" s="556"/>
      <c r="B47" s="539"/>
      <c r="C47" s="10">
        <v>4700</v>
      </c>
      <c r="D47" s="9" t="s">
        <v>172</v>
      </c>
      <c r="E47" s="63">
        <v>0</v>
      </c>
      <c r="F47" s="23">
        <v>1520</v>
      </c>
    </row>
    <row r="48" spans="1:6" s="144" customFormat="1" ht="26.25" customHeight="1">
      <c r="A48" s="556"/>
      <c r="B48" s="519" t="s">
        <v>83</v>
      </c>
      <c r="C48" s="519"/>
      <c r="D48" s="504" t="s">
        <v>84</v>
      </c>
      <c r="E48" s="517">
        <f>SUM(E49:E50)</f>
        <v>346162</v>
      </c>
      <c r="F48" s="517">
        <f>SUM(F49:F50)</f>
        <v>346162</v>
      </c>
    </row>
    <row r="49" spans="1:6" ht="41.25" customHeight="1">
      <c r="A49" s="556"/>
      <c r="B49" s="533"/>
      <c r="C49" s="22" t="s">
        <v>72</v>
      </c>
      <c r="D49" s="19" t="s">
        <v>73</v>
      </c>
      <c r="E49" s="23">
        <v>346162</v>
      </c>
      <c r="F49" s="23">
        <v>0</v>
      </c>
    </row>
    <row r="50" spans="1:6" ht="22.5" customHeight="1">
      <c r="A50" s="556"/>
      <c r="B50" s="533"/>
      <c r="C50" s="22" t="s">
        <v>85</v>
      </c>
      <c r="D50" s="19" t="s">
        <v>75</v>
      </c>
      <c r="E50" s="23">
        <v>0</v>
      </c>
      <c r="F50" s="23">
        <v>346162</v>
      </c>
    </row>
    <row r="51" spans="1:6" s="24" customFormat="1" ht="29.25" customHeight="1">
      <c r="A51" s="311" t="s">
        <v>90</v>
      </c>
      <c r="B51" s="537"/>
      <c r="C51" s="311"/>
      <c r="D51" s="312" t="s">
        <v>91</v>
      </c>
      <c r="E51" s="313">
        <f>E52</f>
        <v>34000</v>
      </c>
      <c r="F51" s="313">
        <f>F52</f>
        <v>34000</v>
      </c>
    </row>
    <row r="52" spans="1:6" s="24" customFormat="1" ht="23.25" customHeight="1">
      <c r="A52" s="556"/>
      <c r="B52" s="519" t="s">
        <v>92</v>
      </c>
      <c r="C52" s="519"/>
      <c r="D52" s="504" t="s">
        <v>188</v>
      </c>
      <c r="E52" s="517">
        <f>SUM(E53:E63)</f>
        <v>34000</v>
      </c>
      <c r="F52" s="517">
        <f>SUM(F53:F63)</f>
        <v>34000</v>
      </c>
    </row>
    <row r="53" spans="1:6" ht="45.75" customHeight="1">
      <c r="A53" s="556"/>
      <c r="B53" s="533"/>
      <c r="C53" s="22" t="s">
        <v>72</v>
      </c>
      <c r="D53" s="19" t="s">
        <v>73</v>
      </c>
      <c r="E53" s="63">
        <v>34000</v>
      </c>
      <c r="F53" s="23">
        <v>0</v>
      </c>
    </row>
    <row r="54" spans="1:6" ht="21" customHeight="1">
      <c r="A54" s="556"/>
      <c r="B54" s="533"/>
      <c r="C54" s="5" t="s">
        <v>249</v>
      </c>
      <c r="D54" s="70" t="s">
        <v>212</v>
      </c>
      <c r="E54" s="23">
        <v>0</v>
      </c>
      <c r="F54" s="101">
        <v>8200</v>
      </c>
    </row>
    <row r="55" spans="1:6" ht="21" customHeight="1">
      <c r="A55" s="556"/>
      <c r="B55" s="533"/>
      <c r="C55" s="5" t="s">
        <v>250</v>
      </c>
      <c r="D55" s="6" t="s">
        <v>53</v>
      </c>
      <c r="E55" s="23">
        <v>0</v>
      </c>
      <c r="F55" s="101">
        <v>1200</v>
      </c>
    </row>
    <row r="56" spans="1:6" ht="21" customHeight="1">
      <c r="A56" s="556"/>
      <c r="B56" s="533"/>
      <c r="C56" s="5" t="s">
        <v>251</v>
      </c>
      <c r="D56" s="6" t="s">
        <v>252</v>
      </c>
      <c r="E56" s="23">
        <v>0</v>
      </c>
      <c r="F56" s="101">
        <v>3150</v>
      </c>
    </row>
    <row r="57" spans="1:6" ht="21" customHeight="1">
      <c r="A57" s="556"/>
      <c r="B57" s="533"/>
      <c r="C57" s="5" t="s">
        <v>253</v>
      </c>
      <c r="D57" s="6" t="s">
        <v>12</v>
      </c>
      <c r="E57" s="23">
        <v>0</v>
      </c>
      <c r="F57" s="101">
        <v>900</v>
      </c>
    </row>
    <row r="58" spans="1:6" ht="21" customHeight="1">
      <c r="A58" s="556"/>
      <c r="B58" s="533"/>
      <c r="C58" s="5" t="s">
        <v>310</v>
      </c>
      <c r="D58" s="6" t="s">
        <v>131</v>
      </c>
      <c r="E58" s="23">
        <v>0</v>
      </c>
      <c r="F58" s="101">
        <v>12000</v>
      </c>
    </row>
    <row r="59" spans="1:6" ht="21" customHeight="1">
      <c r="A59" s="556"/>
      <c r="B59" s="533"/>
      <c r="C59" s="5" t="s">
        <v>254</v>
      </c>
      <c r="D59" s="6" t="s">
        <v>218</v>
      </c>
      <c r="E59" s="23">
        <v>0</v>
      </c>
      <c r="F59" s="101">
        <v>2450</v>
      </c>
    </row>
    <row r="60" spans="1:6" ht="21" customHeight="1">
      <c r="A60" s="556"/>
      <c r="B60" s="533"/>
      <c r="C60" s="5" t="s">
        <v>234</v>
      </c>
      <c r="D60" s="6" t="s">
        <v>206</v>
      </c>
      <c r="E60" s="23">
        <v>0</v>
      </c>
      <c r="F60" s="101">
        <v>4100</v>
      </c>
    </row>
    <row r="61" spans="1:6" ht="29.25" customHeight="1">
      <c r="A61" s="556"/>
      <c r="B61" s="533"/>
      <c r="C61" s="5" t="s">
        <v>170</v>
      </c>
      <c r="D61" s="305" t="s">
        <v>512</v>
      </c>
      <c r="E61" s="23">
        <v>0</v>
      </c>
      <c r="F61" s="101">
        <v>800</v>
      </c>
    </row>
    <row r="62" spans="1:6" ht="21" customHeight="1">
      <c r="A62" s="556"/>
      <c r="B62" s="533"/>
      <c r="C62" s="5" t="s">
        <v>259</v>
      </c>
      <c r="D62" s="6" t="s">
        <v>215</v>
      </c>
      <c r="E62" s="23">
        <v>0</v>
      </c>
      <c r="F62" s="101">
        <v>300</v>
      </c>
    </row>
    <row r="63" spans="1:6" ht="21" customHeight="1">
      <c r="A63" s="556"/>
      <c r="B63" s="533"/>
      <c r="C63" s="5" t="s">
        <v>261</v>
      </c>
      <c r="D63" s="19" t="s">
        <v>262</v>
      </c>
      <c r="E63" s="23">
        <v>0</v>
      </c>
      <c r="F63" s="101">
        <v>900</v>
      </c>
    </row>
    <row r="64" spans="1:6" s="348" customFormat="1" ht="35.25" customHeight="1">
      <c r="A64" s="859" t="s">
        <v>324</v>
      </c>
      <c r="B64" s="859"/>
      <c r="C64" s="859"/>
      <c r="D64" s="859"/>
      <c r="E64" s="296">
        <f>SUM(E9,E13,E23,E51)</f>
        <v>2407815</v>
      </c>
      <c r="F64" s="296">
        <f>SUM(F9,F13,F23,F51)</f>
        <v>2407815</v>
      </c>
    </row>
    <row r="67" spans="1:6" s="324" customFormat="1" ht="18" customHeight="1">
      <c r="A67" s="321"/>
      <c r="B67" s="540"/>
      <c r="C67" s="321"/>
      <c r="D67" s="322" t="s">
        <v>516</v>
      </c>
      <c r="E67" s="428">
        <f>SUM(E69)</f>
        <v>2407815</v>
      </c>
      <c r="F67" s="428">
        <f>SUM(F69)</f>
        <v>0</v>
      </c>
    </row>
    <row r="68" spans="1:6" s="327" customFormat="1" ht="11.25">
      <c r="A68" s="341"/>
      <c r="B68" s="541"/>
      <c r="C68" s="341"/>
      <c r="D68" s="342" t="s">
        <v>225</v>
      </c>
      <c r="E68" s="429"/>
      <c r="F68" s="429"/>
    </row>
    <row r="69" spans="1:6" s="332" customFormat="1" ht="23.25" customHeight="1">
      <c r="A69" s="328"/>
      <c r="B69" s="542"/>
      <c r="C69" s="329"/>
      <c r="D69" s="339" t="s">
        <v>500</v>
      </c>
      <c r="E69" s="430">
        <f>E9+E13+E23+E51</f>
        <v>2407815</v>
      </c>
      <c r="F69" s="430">
        <v>0</v>
      </c>
    </row>
    <row r="70" spans="1:6" s="332" customFormat="1" ht="18" customHeight="1">
      <c r="A70" s="328"/>
      <c r="B70" s="542"/>
      <c r="C70" s="329"/>
      <c r="D70" s="330" t="s">
        <v>515</v>
      </c>
      <c r="E70" s="431">
        <f>SUM(E72:E77)</f>
        <v>0</v>
      </c>
      <c r="F70" s="431">
        <f>SUM(F72:F77)</f>
        <v>2407815</v>
      </c>
    </row>
    <row r="71" spans="1:6" s="327" customFormat="1" ht="13.5" customHeight="1">
      <c r="A71" s="325"/>
      <c r="B71" s="543"/>
      <c r="C71" s="326"/>
      <c r="D71" s="292" t="s">
        <v>225</v>
      </c>
      <c r="E71" s="432"/>
      <c r="F71" s="432"/>
    </row>
    <row r="72" spans="1:6" s="332" customFormat="1" ht="18" customHeight="1">
      <c r="A72" s="328"/>
      <c r="B72" s="542"/>
      <c r="C72" s="329"/>
      <c r="D72" s="339" t="s">
        <v>336</v>
      </c>
      <c r="E72" s="430">
        <v>0</v>
      </c>
      <c r="F72" s="430">
        <f>F16+F17+F18+F19+F28+F29+F30+F31+F32+F54+F55+F56+F57+F58</f>
        <v>1315097</v>
      </c>
    </row>
    <row r="73" spans="1:6" s="332" customFormat="1" ht="18" customHeight="1">
      <c r="A73" s="336"/>
      <c r="B73" s="542"/>
      <c r="C73" s="329"/>
      <c r="D73" s="339" t="s">
        <v>337</v>
      </c>
      <c r="E73" s="430">
        <v>0</v>
      </c>
      <c r="F73" s="430">
        <f>F63+F62+F61+F60+F59+F47+F46+F45+F44+F43+F42+F41+F40+F39+F38+F37+F36+F35+F34+F33+F22+F21+F20+F12</f>
        <v>738191</v>
      </c>
    </row>
    <row r="74" spans="1:6" s="332" customFormat="1" ht="18" customHeight="1">
      <c r="A74" s="328"/>
      <c r="B74" s="542"/>
      <c r="C74" s="329"/>
      <c r="D74" s="339" t="s">
        <v>338</v>
      </c>
      <c r="E74" s="430">
        <v>0</v>
      </c>
      <c r="F74" s="430">
        <v>0</v>
      </c>
    </row>
    <row r="75" spans="1:6" s="332" customFormat="1" ht="18" customHeight="1">
      <c r="A75" s="328"/>
      <c r="B75" s="542"/>
      <c r="C75" s="329"/>
      <c r="D75" s="339" t="s">
        <v>339</v>
      </c>
      <c r="E75" s="430">
        <v>0</v>
      </c>
      <c r="F75" s="430">
        <f>F50+F26+F27</f>
        <v>354527</v>
      </c>
    </row>
    <row r="76" spans="1:6" s="332" customFormat="1" ht="42" customHeight="1">
      <c r="A76" s="328"/>
      <c r="B76" s="542"/>
      <c r="C76" s="329"/>
      <c r="D76" s="339" t="s">
        <v>518</v>
      </c>
      <c r="E76" s="430">
        <v>0</v>
      </c>
      <c r="F76" s="430">
        <v>0</v>
      </c>
    </row>
    <row r="77" spans="1:6" s="332" customFormat="1" ht="19.5" customHeight="1">
      <c r="A77" s="328"/>
      <c r="B77" s="542"/>
      <c r="C77" s="329"/>
      <c r="D77" s="340" t="s">
        <v>445</v>
      </c>
      <c r="E77" s="430">
        <v>0</v>
      </c>
      <c r="F77" s="430">
        <v>0</v>
      </c>
    </row>
    <row r="78" spans="1:6" s="332" customFormat="1" ht="18" customHeight="1">
      <c r="A78" s="328"/>
      <c r="B78" s="542"/>
      <c r="C78" s="329"/>
      <c r="D78" s="337" t="s">
        <v>130</v>
      </c>
      <c r="E78" s="433">
        <f>E67+E70</f>
        <v>2407815</v>
      </c>
      <c r="F78" s="433">
        <f>F67+F70</f>
        <v>2407815</v>
      </c>
    </row>
  </sheetData>
  <sheetProtection/>
  <mergeCells count="12">
    <mergeCell ref="A1:F1"/>
    <mergeCell ref="A2:F2"/>
    <mergeCell ref="A3:F3"/>
    <mergeCell ref="A4:F4"/>
    <mergeCell ref="D5:E5"/>
    <mergeCell ref="A64:D64"/>
    <mergeCell ref="A6:A8"/>
    <mergeCell ref="B6:B8"/>
    <mergeCell ref="C6:C8"/>
    <mergeCell ref="D6:D8"/>
    <mergeCell ref="F6:F8"/>
    <mergeCell ref="E6:E8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26
do Uchwały Nr 124/11 Zarządu Powiatu 
w  Stargardzie Szczecińskim
z dnia 13 stycznia 2011 r.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H27"/>
  <sheetViews>
    <sheetView workbookViewId="0" topLeftCell="A1">
      <selection activeCell="A11" sqref="A11:A12"/>
    </sheetView>
  </sheetViews>
  <sheetFormatPr defaultColWidth="9.140625" defaultRowHeight="12.75"/>
  <cols>
    <col min="1" max="1" width="13.140625" style="2" customWidth="1"/>
    <col min="2" max="2" width="12.57421875" style="2" customWidth="1"/>
    <col min="3" max="3" width="9.8515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441</v>
      </c>
      <c r="B2" s="877"/>
      <c r="C2" s="877"/>
      <c r="D2" s="877"/>
      <c r="E2" s="877"/>
      <c r="F2" s="877"/>
    </row>
    <row r="3" spans="1:6" ht="12.75">
      <c r="A3" s="877" t="s">
        <v>442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0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16.5" customHeight="1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443</v>
      </c>
      <c r="F7" s="875" t="s">
        <v>440</v>
      </c>
    </row>
    <row r="8" spans="1:6" ht="14.25" customHeight="1">
      <c r="A8" s="878"/>
      <c r="B8" s="878"/>
      <c r="C8" s="878"/>
      <c r="D8" s="875"/>
      <c r="E8" s="875"/>
      <c r="F8" s="875"/>
    </row>
    <row r="9" spans="1:6" ht="11.25" customHeight="1">
      <c r="A9" s="878"/>
      <c r="B9" s="878"/>
      <c r="C9" s="878"/>
      <c r="D9" s="875"/>
      <c r="E9" s="875"/>
      <c r="F9" s="875"/>
    </row>
    <row r="10" spans="1:6" s="24" customFormat="1" ht="22.5" customHeight="1">
      <c r="A10" s="349">
        <v>600</v>
      </c>
      <c r="B10" s="349"/>
      <c r="C10" s="349"/>
      <c r="D10" s="312" t="s">
        <v>245</v>
      </c>
      <c r="E10" s="313">
        <f>E11</f>
        <v>0</v>
      </c>
      <c r="F10" s="313">
        <f>F11</f>
        <v>300000</v>
      </c>
    </row>
    <row r="11" spans="1:6" s="24" customFormat="1" ht="25.5" customHeight="1">
      <c r="A11" s="560"/>
      <c r="B11" s="535">
        <v>60016</v>
      </c>
      <c r="C11" s="535"/>
      <c r="D11" s="504" t="s">
        <v>270</v>
      </c>
      <c r="E11" s="517">
        <f>SUM(E12:E12)</f>
        <v>0</v>
      </c>
      <c r="F11" s="517">
        <f>SUM(F12:F12)</f>
        <v>300000</v>
      </c>
    </row>
    <row r="12" spans="1:6" ht="27" customHeight="1">
      <c r="A12" s="560"/>
      <c r="B12" s="71"/>
      <c r="C12" s="71">
        <v>4300</v>
      </c>
      <c r="D12" s="6" t="s">
        <v>206</v>
      </c>
      <c r="E12" s="23">
        <v>0</v>
      </c>
      <c r="F12" s="23">
        <v>300000</v>
      </c>
    </row>
    <row r="13" spans="1:6" s="348" customFormat="1" ht="27.75" customHeight="1">
      <c r="A13" s="859" t="s">
        <v>324</v>
      </c>
      <c r="B13" s="859"/>
      <c r="C13" s="859"/>
      <c r="D13" s="859"/>
      <c r="E13" s="296">
        <f>E10</f>
        <v>0</v>
      </c>
      <c r="F13" s="296">
        <f>F10</f>
        <v>300000</v>
      </c>
    </row>
    <row r="16" spans="1:6" s="324" customFormat="1" ht="18" customHeight="1">
      <c r="A16" s="321"/>
      <c r="B16" s="321"/>
      <c r="C16" s="321"/>
      <c r="D16" s="322" t="s">
        <v>516</v>
      </c>
      <c r="E16" s="428">
        <f>SUM(E18)</f>
        <v>0</v>
      </c>
      <c r="F16" s="428">
        <f>SUM(F18)</f>
        <v>0</v>
      </c>
    </row>
    <row r="17" spans="1:6" s="327" customFormat="1" ht="11.25">
      <c r="A17" s="341"/>
      <c r="B17" s="341"/>
      <c r="C17" s="341"/>
      <c r="D17" s="342" t="s">
        <v>225</v>
      </c>
      <c r="E17" s="429"/>
      <c r="F17" s="429"/>
    </row>
    <row r="18" spans="1:6" s="332" customFormat="1" ht="31.5" customHeight="1">
      <c r="A18" s="328"/>
      <c r="B18" s="328"/>
      <c r="C18" s="329"/>
      <c r="D18" s="339" t="s">
        <v>500</v>
      </c>
      <c r="E18" s="430">
        <v>0</v>
      </c>
      <c r="F18" s="430">
        <v>0</v>
      </c>
    </row>
    <row r="19" spans="1:6" s="332" customFormat="1" ht="18" customHeight="1">
      <c r="A19" s="328"/>
      <c r="B19" s="328"/>
      <c r="C19" s="329"/>
      <c r="D19" s="330" t="s">
        <v>515</v>
      </c>
      <c r="E19" s="431">
        <f>SUM(E21:E26)</f>
        <v>0</v>
      </c>
      <c r="F19" s="431">
        <f>SUM(F21:F26)</f>
        <v>300000</v>
      </c>
    </row>
    <row r="20" spans="1:6" s="327" customFormat="1" ht="13.5" customHeight="1">
      <c r="A20" s="325"/>
      <c r="B20" s="325"/>
      <c r="C20" s="326"/>
      <c r="D20" s="292" t="s">
        <v>225</v>
      </c>
      <c r="E20" s="432"/>
      <c r="F20" s="432"/>
    </row>
    <row r="21" spans="1:8" s="332" customFormat="1" ht="18" customHeight="1">
      <c r="A21" s="328"/>
      <c r="B21" s="328"/>
      <c r="C21" s="329"/>
      <c r="D21" s="339" t="s">
        <v>336</v>
      </c>
      <c r="E21" s="430">
        <v>0</v>
      </c>
      <c r="F21" s="430">
        <v>0</v>
      </c>
      <c r="H21" s="335"/>
    </row>
    <row r="22" spans="1:6" s="332" customFormat="1" ht="18" customHeight="1">
      <c r="A22" s="336"/>
      <c r="B22" s="328"/>
      <c r="C22" s="329"/>
      <c r="D22" s="339" t="s">
        <v>337</v>
      </c>
      <c r="E22" s="430">
        <v>0</v>
      </c>
      <c r="F22" s="430">
        <f>F12</f>
        <v>300000</v>
      </c>
    </row>
    <row r="23" spans="1:6" s="332" customFormat="1" ht="18" customHeight="1">
      <c r="A23" s="328"/>
      <c r="B23" s="328"/>
      <c r="C23" s="329"/>
      <c r="D23" s="339" t="s">
        <v>338</v>
      </c>
      <c r="E23" s="430">
        <v>0</v>
      </c>
      <c r="F23" s="430">
        <v>0</v>
      </c>
    </row>
    <row r="24" spans="1:6" s="332" customFormat="1" ht="18" customHeight="1">
      <c r="A24" s="328"/>
      <c r="B24" s="328"/>
      <c r="C24" s="329"/>
      <c r="D24" s="339" t="s">
        <v>339</v>
      </c>
      <c r="E24" s="430">
        <v>0</v>
      </c>
      <c r="F24" s="430">
        <v>0</v>
      </c>
    </row>
    <row r="25" spans="1:6" s="332" customFormat="1" ht="42" customHeight="1">
      <c r="A25" s="328"/>
      <c r="B25" s="328"/>
      <c r="C25" s="329"/>
      <c r="D25" s="339" t="s">
        <v>518</v>
      </c>
      <c r="E25" s="430">
        <v>0</v>
      </c>
      <c r="F25" s="430">
        <v>0</v>
      </c>
    </row>
    <row r="26" spans="1:6" s="332" customFormat="1" ht="19.5" customHeight="1">
      <c r="A26" s="328"/>
      <c r="B26" s="328"/>
      <c r="C26" s="329"/>
      <c r="D26" s="340" t="s">
        <v>445</v>
      </c>
      <c r="E26" s="430">
        <v>0</v>
      </c>
      <c r="F26" s="430">
        <v>0</v>
      </c>
    </row>
    <row r="27" spans="1:6" s="332" customFormat="1" ht="18" customHeight="1">
      <c r="A27" s="328"/>
      <c r="B27" s="328"/>
      <c r="C27" s="329"/>
      <c r="D27" s="337" t="s">
        <v>130</v>
      </c>
      <c r="E27" s="433">
        <f>E16+E19</f>
        <v>0</v>
      </c>
      <c r="F27" s="433">
        <f>F16+F19</f>
        <v>300000</v>
      </c>
    </row>
  </sheetData>
  <sheetProtection/>
  <mergeCells count="12">
    <mergeCell ref="F7:F9"/>
    <mergeCell ref="A1:F1"/>
    <mergeCell ref="A2:F2"/>
    <mergeCell ref="A3:F3"/>
    <mergeCell ref="A4:F4"/>
    <mergeCell ref="A5:F5"/>
    <mergeCell ref="A13:D13"/>
    <mergeCell ref="A7:A9"/>
    <mergeCell ref="B7:B9"/>
    <mergeCell ref="C7:C9"/>
    <mergeCell ref="D7:D9"/>
    <mergeCell ref="E7:E9"/>
  </mergeCells>
  <printOptions horizontalCentered="1"/>
  <pageMargins left="0.7086614173228347" right="0.7086614173228347" top="0.7086614173228347" bottom="0.5511811023622047" header="0.31496062992125984" footer="0.31496062992125984"/>
  <pageSetup horizontalDpi="300" verticalDpi="300" orientation="landscape" paperSize="9" scale="84" r:id="rId1"/>
  <headerFooter alignWithMargins="0">
    <oddHeader>&amp;RZałącznik Nr 26/1
do Uchwały Nr 124/11 Zarządu Powiatu 
w  Stargardzie Szczecińskim
z dnia 13 stycznia 2011 r.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H32"/>
  <sheetViews>
    <sheetView zoomScalePageLayoutView="0" workbookViewId="0" topLeftCell="A4">
      <selection activeCell="G9" sqref="A9:IV9"/>
    </sheetView>
  </sheetViews>
  <sheetFormatPr defaultColWidth="9.140625" defaultRowHeight="12.75"/>
  <cols>
    <col min="1" max="1" width="7.140625" style="2" customWidth="1"/>
    <col min="2" max="2" width="10.57421875" style="2" customWidth="1"/>
    <col min="3" max="3" width="9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441</v>
      </c>
      <c r="B2" s="877"/>
      <c r="C2" s="877"/>
      <c r="D2" s="877"/>
      <c r="E2" s="877"/>
      <c r="F2" s="877"/>
    </row>
    <row r="3" spans="1:6" ht="12.75">
      <c r="A3" s="877" t="s">
        <v>442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1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16.5" customHeight="1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443</v>
      </c>
      <c r="F7" s="875" t="s">
        <v>440</v>
      </c>
    </row>
    <row r="8" spans="1:6" ht="14.25" customHeight="1">
      <c r="A8" s="878"/>
      <c r="B8" s="878"/>
      <c r="C8" s="878"/>
      <c r="D8" s="875"/>
      <c r="E8" s="875"/>
      <c r="F8" s="875"/>
    </row>
    <row r="9" spans="1:6" s="24" customFormat="1" ht="23.25" customHeight="1">
      <c r="A9" s="311" t="s">
        <v>38</v>
      </c>
      <c r="B9" s="311"/>
      <c r="C9" s="311"/>
      <c r="D9" s="312" t="s">
        <v>39</v>
      </c>
      <c r="E9" s="313">
        <f>SUM(E10)</f>
        <v>0</v>
      </c>
      <c r="F9" s="313">
        <f>SUM(F10)</f>
        <v>60000</v>
      </c>
    </row>
    <row r="10" spans="1:6" s="24" customFormat="1" ht="27.75" customHeight="1">
      <c r="A10" s="556"/>
      <c r="B10" s="519" t="s">
        <v>56</v>
      </c>
      <c r="C10" s="519"/>
      <c r="D10" s="504" t="s">
        <v>57</v>
      </c>
      <c r="E10" s="517">
        <f>SUM(E11:E17)</f>
        <v>0</v>
      </c>
      <c r="F10" s="517">
        <f>SUM(F11:F17)</f>
        <v>60000</v>
      </c>
    </row>
    <row r="11" spans="1:6" ht="18.75" customHeight="1">
      <c r="A11" s="556"/>
      <c r="B11" s="11"/>
      <c r="C11" s="10">
        <v>4010</v>
      </c>
      <c r="D11" s="9" t="s">
        <v>212</v>
      </c>
      <c r="E11" s="63">
        <v>0</v>
      </c>
      <c r="F11" s="23">
        <v>45007</v>
      </c>
    </row>
    <row r="12" spans="1:6" ht="18.75" customHeight="1">
      <c r="A12" s="556"/>
      <c r="B12" s="11"/>
      <c r="C12" s="10">
        <v>4040</v>
      </c>
      <c r="D12" s="9" t="s">
        <v>53</v>
      </c>
      <c r="E12" s="63">
        <v>0</v>
      </c>
      <c r="F12" s="23">
        <v>3494</v>
      </c>
    </row>
    <row r="13" spans="1:6" ht="18.75" customHeight="1">
      <c r="A13" s="556"/>
      <c r="B13" s="11"/>
      <c r="C13" s="10">
        <v>4110</v>
      </c>
      <c r="D13" s="9" t="s">
        <v>252</v>
      </c>
      <c r="E13" s="63">
        <v>0</v>
      </c>
      <c r="F13" s="23">
        <v>7323</v>
      </c>
    </row>
    <row r="14" spans="1:6" ht="18.75" customHeight="1">
      <c r="A14" s="556"/>
      <c r="B14" s="11"/>
      <c r="C14" s="10">
        <v>4120</v>
      </c>
      <c r="D14" s="9" t="s">
        <v>12</v>
      </c>
      <c r="E14" s="63">
        <v>0</v>
      </c>
      <c r="F14" s="23">
        <v>840</v>
      </c>
    </row>
    <row r="15" spans="1:6" ht="18.75" customHeight="1">
      <c r="A15" s="556"/>
      <c r="B15" s="11"/>
      <c r="C15" s="10">
        <v>4240</v>
      </c>
      <c r="D15" s="9" t="s">
        <v>42</v>
      </c>
      <c r="E15" s="63">
        <v>0</v>
      </c>
      <c r="F15" s="23">
        <v>345</v>
      </c>
    </row>
    <row r="16" spans="1:6" ht="18.75" customHeight="1">
      <c r="A16" s="556"/>
      <c r="B16" s="11"/>
      <c r="C16" s="10">
        <v>4410</v>
      </c>
      <c r="D16" s="9" t="s">
        <v>215</v>
      </c>
      <c r="E16" s="63">
        <v>0</v>
      </c>
      <c r="F16" s="23">
        <v>300</v>
      </c>
    </row>
    <row r="17" spans="1:6" ht="18.75" customHeight="1">
      <c r="A17" s="556"/>
      <c r="B17" s="11"/>
      <c r="C17" s="10">
        <v>4440</v>
      </c>
      <c r="D17" s="9" t="s">
        <v>262</v>
      </c>
      <c r="E17" s="63">
        <v>0</v>
      </c>
      <c r="F17" s="23">
        <v>2691</v>
      </c>
    </row>
    <row r="18" spans="1:6" s="348" customFormat="1" ht="25.5" customHeight="1">
      <c r="A18" s="859" t="s">
        <v>324</v>
      </c>
      <c r="B18" s="859"/>
      <c r="C18" s="859"/>
      <c r="D18" s="859"/>
      <c r="E18" s="296">
        <f>E9</f>
        <v>0</v>
      </c>
      <c r="F18" s="296">
        <f>F9</f>
        <v>60000</v>
      </c>
    </row>
    <row r="21" spans="1:6" s="324" customFormat="1" ht="18" customHeight="1">
      <c r="A21" s="321"/>
      <c r="B21" s="321"/>
      <c r="C21" s="321"/>
      <c r="D21" s="322" t="s">
        <v>516</v>
      </c>
      <c r="E21" s="323">
        <f>SUM(E23)</f>
        <v>0</v>
      </c>
      <c r="F21" s="323">
        <f>SUM(F23)</f>
        <v>0</v>
      </c>
    </row>
    <row r="22" spans="1:6" s="327" customFormat="1" ht="11.25">
      <c r="A22" s="341"/>
      <c r="B22" s="341"/>
      <c r="C22" s="341"/>
      <c r="D22" s="342" t="s">
        <v>225</v>
      </c>
      <c r="E22" s="342"/>
      <c r="F22" s="342"/>
    </row>
    <row r="23" spans="1:6" s="332" customFormat="1" ht="31.5" customHeight="1">
      <c r="A23" s="328"/>
      <c r="B23" s="328"/>
      <c r="C23" s="329"/>
      <c r="D23" s="339" t="s">
        <v>500</v>
      </c>
      <c r="E23" s="334">
        <f>E9</f>
        <v>0</v>
      </c>
      <c r="F23" s="334">
        <v>0</v>
      </c>
    </row>
    <row r="24" spans="1:6" s="332" customFormat="1" ht="18" customHeight="1">
      <c r="A24" s="328"/>
      <c r="B24" s="328"/>
      <c r="C24" s="329"/>
      <c r="D24" s="330" t="s">
        <v>515</v>
      </c>
      <c r="E24" s="331">
        <f>SUM(E26:E31)</f>
        <v>0</v>
      </c>
      <c r="F24" s="331">
        <f>SUM(F26:F31)</f>
        <v>60000</v>
      </c>
    </row>
    <row r="25" spans="1:6" s="327" customFormat="1" ht="13.5" customHeight="1">
      <c r="A25" s="325"/>
      <c r="B25" s="325"/>
      <c r="C25" s="326"/>
      <c r="D25" s="292" t="s">
        <v>225</v>
      </c>
      <c r="E25" s="333"/>
      <c r="F25" s="333"/>
    </row>
    <row r="26" spans="1:8" s="332" customFormat="1" ht="18" customHeight="1">
      <c r="A26" s="328"/>
      <c r="B26" s="328"/>
      <c r="C26" s="329"/>
      <c r="D26" s="339" t="s">
        <v>336</v>
      </c>
      <c r="E26" s="334">
        <v>0</v>
      </c>
      <c r="F26" s="334">
        <f>SUM(F11:F14)</f>
        <v>56664</v>
      </c>
      <c r="H26" s="335"/>
    </row>
    <row r="27" spans="1:6" s="332" customFormat="1" ht="18" customHeight="1">
      <c r="A27" s="336"/>
      <c r="B27" s="328"/>
      <c r="C27" s="329"/>
      <c r="D27" s="339" t="s">
        <v>337</v>
      </c>
      <c r="E27" s="334">
        <v>0</v>
      </c>
      <c r="F27" s="334">
        <f>SUM(F15:F17)</f>
        <v>3336</v>
      </c>
    </row>
    <row r="28" spans="1:6" s="332" customFormat="1" ht="18" customHeight="1">
      <c r="A28" s="328"/>
      <c r="B28" s="328"/>
      <c r="C28" s="329"/>
      <c r="D28" s="339" t="s">
        <v>338</v>
      </c>
      <c r="E28" s="334">
        <v>0</v>
      </c>
      <c r="F28" s="334">
        <v>0</v>
      </c>
    </row>
    <row r="29" spans="1:6" s="332" customFormat="1" ht="18" customHeight="1">
      <c r="A29" s="328"/>
      <c r="B29" s="328"/>
      <c r="C29" s="329"/>
      <c r="D29" s="339" t="s">
        <v>339</v>
      </c>
      <c r="E29" s="334">
        <v>0</v>
      </c>
      <c r="F29" s="334">
        <f>0</f>
        <v>0</v>
      </c>
    </row>
    <row r="30" spans="1:6" s="332" customFormat="1" ht="42" customHeight="1">
      <c r="A30" s="328"/>
      <c r="B30" s="328"/>
      <c r="C30" s="329"/>
      <c r="D30" s="339" t="s">
        <v>518</v>
      </c>
      <c r="E30" s="334">
        <v>0</v>
      </c>
      <c r="F30" s="334">
        <v>0</v>
      </c>
    </row>
    <row r="31" spans="1:6" s="332" customFormat="1" ht="19.5" customHeight="1">
      <c r="A31" s="328"/>
      <c r="B31" s="328"/>
      <c r="C31" s="329"/>
      <c r="D31" s="340" t="s">
        <v>445</v>
      </c>
      <c r="E31" s="334">
        <v>0</v>
      </c>
      <c r="F31" s="334">
        <v>0</v>
      </c>
    </row>
    <row r="32" spans="1:6" s="332" customFormat="1" ht="18" customHeight="1">
      <c r="A32" s="328"/>
      <c r="B32" s="328"/>
      <c r="C32" s="329"/>
      <c r="D32" s="337" t="s">
        <v>130</v>
      </c>
      <c r="E32" s="338">
        <f>E21+E24</f>
        <v>0</v>
      </c>
      <c r="F32" s="338">
        <f>F21+F24</f>
        <v>60000</v>
      </c>
    </row>
    <row r="38" ht="7.5" customHeight="1"/>
  </sheetData>
  <sheetProtection/>
  <mergeCells count="12">
    <mergeCell ref="E7:E8"/>
    <mergeCell ref="F7:F8"/>
    <mergeCell ref="A18:D18"/>
    <mergeCell ref="A1:F1"/>
    <mergeCell ref="A2:F2"/>
    <mergeCell ref="A3:F3"/>
    <mergeCell ref="A4:F4"/>
    <mergeCell ref="A5:F5"/>
    <mergeCell ref="A7:A8"/>
    <mergeCell ref="B7:B8"/>
    <mergeCell ref="C7:C8"/>
    <mergeCell ref="D7:D8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26/2
do Uchwały Nr 124/11 Zarządu Powiatu 
w  Stargardzie Szczecińskim
z dnia 13 stycznia 2011 r.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H48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0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441</v>
      </c>
      <c r="B2" s="877"/>
      <c r="C2" s="877"/>
      <c r="D2" s="877"/>
      <c r="E2" s="877"/>
      <c r="F2" s="877"/>
    </row>
    <row r="3" spans="1:6" ht="12.75">
      <c r="A3" s="877" t="s">
        <v>442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2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16.5" customHeight="1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443</v>
      </c>
      <c r="F7" s="875" t="s">
        <v>440</v>
      </c>
    </row>
    <row r="8" spans="1:6" ht="14.25" customHeight="1">
      <c r="A8" s="878"/>
      <c r="B8" s="878"/>
      <c r="C8" s="878"/>
      <c r="D8" s="875"/>
      <c r="E8" s="875"/>
      <c r="F8" s="875"/>
    </row>
    <row r="9" spans="1:6" ht="11.25" customHeight="1">
      <c r="A9" s="878"/>
      <c r="B9" s="878"/>
      <c r="C9" s="878"/>
      <c r="D9" s="875"/>
      <c r="E9" s="875"/>
      <c r="F9" s="875"/>
    </row>
    <row r="10" spans="1:6" s="24" customFormat="1" ht="25.5" customHeight="1">
      <c r="A10" s="311" t="s">
        <v>68</v>
      </c>
      <c r="B10" s="311"/>
      <c r="C10" s="311"/>
      <c r="D10" s="312" t="s">
        <v>69</v>
      </c>
      <c r="E10" s="313">
        <f>E11</f>
        <v>0</v>
      </c>
      <c r="F10" s="313">
        <f>F11</f>
        <v>1667653</v>
      </c>
    </row>
    <row r="11" spans="1:6" s="24" customFormat="1" ht="23.25" customHeight="1">
      <c r="A11" s="556"/>
      <c r="B11" s="519" t="s">
        <v>70</v>
      </c>
      <c r="C11" s="519"/>
      <c r="D11" s="504" t="s">
        <v>71</v>
      </c>
      <c r="E11" s="517">
        <f>SUM(E12:E33)</f>
        <v>0</v>
      </c>
      <c r="F11" s="517">
        <f>SUM(F12:F33)</f>
        <v>1667653</v>
      </c>
    </row>
    <row r="12" spans="1:6" ht="21" customHeight="1">
      <c r="A12" s="556"/>
      <c r="B12" s="19"/>
      <c r="C12" s="10">
        <v>3020</v>
      </c>
      <c r="D12" s="9" t="s">
        <v>309</v>
      </c>
      <c r="E12" s="63">
        <v>0</v>
      </c>
      <c r="F12" s="23">
        <v>1520</v>
      </c>
    </row>
    <row r="13" spans="1:6" ht="21" customHeight="1">
      <c r="A13" s="556"/>
      <c r="B13" s="19"/>
      <c r="C13" s="10">
        <v>3110</v>
      </c>
      <c r="D13" s="9" t="s">
        <v>75</v>
      </c>
      <c r="E13" s="63">
        <v>0</v>
      </c>
      <c r="F13" s="23">
        <v>6845</v>
      </c>
    </row>
    <row r="14" spans="1:6" ht="21" customHeight="1">
      <c r="A14" s="556"/>
      <c r="B14" s="19"/>
      <c r="C14" s="10">
        <v>4010</v>
      </c>
      <c r="D14" s="9" t="s">
        <v>212</v>
      </c>
      <c r="E14" s="63">
        <v>0</v>
      </c>
      <c r="F14" s="23">
        <v>977930</v>
      </c>
    </row>
    <row r="15" spans="1:6" ht="21" customHeight="1">
      <c r="A15" s="556"/>
      <c r="B15" s="19"/>
      <c r="C15" s="10">
        <v>4040</v>
      </c>
      <c r="D15" s="9" t="s">
        <v>53</v>
      </c>
      <c r="E15" s="63">
        <v>0</v>
      </c>
      <c r="F15" s="23">
        <v>69841</v>
      </c>
    </row>
    <row r="16" spans="1:6" ht="21" customHeight="1">
      <c r="A16" s="556"/>
      <c r="B16" s="19"/>
      <c r="C16" s="10">
        <v>4170</v>
      </c>
      <c r="D16" s="9" t="s">
        <v>311</v>
      </c>
      <c r="E16" s="63">
        <v>0</v>
      </c>
      <c r="F16" s="23">
        <v>3800</v>
      </c>
    </row>
    <row r="17" spans="1:6" ht="21" customHeight="1">
      <c r="A17" s="556"/>
      <c r="B17" s="19"/>
      <c r="C17" s="10">
        <v>4110</v>
      </c>
      <c r="D17" s="9" t="s">
        <v>252</v>
      </c>
      <c r="E17" s="63">
        <v>0</v>
      </c>
      <c r="F17" s="23">
        <v>156567</v>
      </c>
    </row>
    <row r="18" spans="1:6" ht="21" customHeight="1">
      <c r="A18" s="556"/>
      <c r="B18" s="19"/>
      <c r="C18" s="10">
        <v>4120</v>
      </c>
      <c r="D18" s="9" t="s">
        <v>12</v>
      </c>
      <c r="E18" s="63">
        <v>0</v>
      </c>
      <c r="F18" s="23">
        <v>24845</v>
      </c>
    </row>
    <row r="19" spans="1:6" ht="21" customHeight="1">
      <c r="A19" s="556"/>
      <c r="B19" s="19"/>
      <c r="C19" s="10">
        <v>4210</v>
      </c>
      <c r="D19" s="9" t="s">
        <v>218</v>
      </c>
      <c r="E19" s="63">
        <v>0</v>
      </c>
      <c r="F19" s="23">
        <v>55130</v>
      </c>
    </row>
    <row r="20" spans="1:6" ht="21" customHeight="1">
      <c r="A20" s="556"/>
      <c r="B20" s="19"/>
      <c r="C20" s="10">
        <v>4220</v>
      </c>
      <c r="D20" s="9" t="s">
        <v>76</v>
      </c>
      <c r="E20" s="63">
        <v>0</v>
      </c>
      <c r="F20" s="23">
        <v>97145</v>
      </c>
    </row>
    <row r="21" spans="1:6" ht="21" customHeight="1">
      <c r="A21" s="556"/>
      <c r="B21" s="19"/>
      <c r="C21" s="10">
        <v>4230</v>
      </c>
      <c r="D21" s="9" t="s">
        <v>364</v>
      </c>
      <c r="E21" s="63">
        <v>0</v>
      </c>
      <c r="F21" s="23">
        <v>13307</v>
      </c>
    </row>
    <row r="22" spans="1:6" ht="21" customHeight="1">
      <c r="A22" s="556"/>
      <c r="B22" s="19"/>
      <c r="C22" s="10">
        <v>4240</v>
      </c>
      <c r="D22" s="9" t="s">
        <v>42</v>
      </c>
      <c r="E22" s="63">
        <v>0</v>
      </c>
      <c r="F22" s="23">
        <v>5322</v>
      </c>
    </row>
    <row r="23" spans="1:6" ht="21" customHeight="1">
      <c r="A23" s="556"/>
      <c r="B23" s="19"/>
      <c r="C23" s="10">
        <v>4260</v>
      </c>
      <c r="D23" s="9" t="s">
        <v>213</v>
      </c>
      <c r="E23" s="63">
        <v>0</v>
      </c>
      <c r="F23" s="23">
        <v>101298</v>
      </c>
    </row>
    <row r="24" spans="1:6" ht="21" customHeight="1">
      <c r="A24" s="556"/>
      <c r="B24" s="19"/>
      <c r="C24" s="5" t="s">
        <v>256</v>
      </c>
      <c r="D24" s="6" t="s">
        <v>219</v>
      </c>
      <c r="E24" s="63">
        <v>0</v>
      </c>
      <c r="F24" s="23">
        <v>19000</v>
      </c>
    </row>
    <row r="25" spans="1:6" ht="21" customHeight="1">
      <c r="A25" s="556"/>
      <c r="B25" s="19"/>
      <c r="C25" s="10">
        <v>4280</v>
      </c>
      <c r="D25" s="9" t="s">
        <v>214</v>
      </c>
      <c r="E25" s="63">
        <v>0</v>
      </c>
      <c r="F25" s="23">
        <v>15208</v>
      </c>
    </row>
    <row r="26" spans="1:6" ht="21" customHeight="1">
      <c r="A26" s="556"/>
      <c r="B26" s="19"/>
      <c r="C26" s="10">
        <v>4300</v>
      </c>
      <c r="D26" s="9" t="s">
        <v>206</v>
      </c>
      <c r="E26" s="63">
        <v>0</v>
      </c>
      <c r="F26" s="23">
        <v>58130</v>
      </c>
    </row>
    <row r="27" spans="1:6" ht="21" customHeight="1">
      <c r="A27" s="556"/>
      <c r="B27" s="19"/>
      <c r="C27" s="10">
        <v>4350</v>
      </c>
      <c r="D27" s="9" t="s">
        <v>312</v>
      </c>
      <c r="E27" s="63">
        <v>0</v>
      </c>
      <c r="F27" s="23">
        <v>800</v>
      </c>
    </row>
    <row r="28" spans="1:6" ht="30" customHeight="1">
      <c r="A28" s="556"/>
      <c r="B28" s="19"/>
      <c r="C28" s="10">
        <v>4370</v>
      </c>
      <c r="D28" s="291" t="s">
        <v>624</v>
      </c>
      <c r="E28" s="63">
        <v>0</v>
      </c>
      <c r="F28" s="23">
        <v>5322</v>
      </c>
    </row>
    <row r="29" spans="1:6" ht="22.5" customHeight="1">
      <c r="A29" s="556"/>
      <c r="B29" s="19"/>
      <c r="C29" s="10">
        <v>4400</v>
      </c>
      <c r="D29" s="291" t="s">
        <v>641</v>
      </c>
      <c r="E29" s="63">
        <v>0</v>
      </c>
      <c r="F29" s="23">
        <v>9900</v>
      </c>
    </row>
    <row r="30" spans="1:6" ht="21" customHeight="1">
      <c r="A30" s="556"/>
      <c r="B30" s="19"/>
      <c r="C30" s="10">
        <v>4410</v>
      </c>
      <c r="D30" s="9" t="s">
        <v>215</v>
      </c>
      <c r="E30" s="63">
        <v>0</v>
      </c>
      <c r="F30" s="23">
        <v>760</v>
      </c>
    </row>
    <row r="31" spans="1:6" ht="21" customHeight="1">
      <c r="A31" s="556"/>
      <c r="B31" s="19"/>
      <c r="C31" s="10">
        <v>4430</v>
      </c>
      <c r="D31" s="9" t="s">
        <v>207</v>
      </c>
      <c r="E31" s="63">
        <v>0</v>
      </c>
      <c r="F31" s="23">
        <v>2281</v>
      </c>
    </row>
    <row r="32" spans="1:6" ht="21" customHeight="1">
      <c r="A32" s="556"/>
      <c r="B32" s="19"/>
      <c r="C32" s="10">
        <v>4440</v>
      </c>
      <c r="D32" s="9" t="s">
        <v>262</v>
      </c>
      <c r="E32" s="63">
        <v>0</v>
      </c>
      <c r="F32" s="23">
        <v>41182</v>
      </c>
    </row>
    <row r="33" spans="1:6" ht="27.75" customHeight="1">
      <c r="A33" s="556"/>
      <c r="B33" s="19"/>
      <c r="C33" s="10">
        <v>4700</v>
      </c>
      <c r="D33" s="9" t="s">
        <v>172</v>
      </c>
      <c r="E33" s="63">
        <v>0</v>
      </c>
      <c r="F33" s="23">
        <v>1520</v>
      </c>
    </row>
    <row r="34" spans="1:6" s="348" customFormat="1" ht="35.25" customHeight="1">
      <c r="A34" s="859" t="s">
        <v>324</v>
      </c>
      <c r="B34" s="859"/>
      <c r="C34" s="859"/>
      <c r="D34" s="859"/>
      <c r="E34" s="296">
        <f>E10</f>
        <v>0</v>
      </c>
      <c r="F34" s="296">
        <f>F10</f>
        <v>1667653</v>
      </c>
    </row>
    <row r="37" spans="1:6" s="324" customFormat="1" ht="18" customHeight="1">
      <c r="A37" s="321"/>
      <c r="B37" s="321"/>
      <c r="C37" s="321"/>
      <c r="D37" s="322" t="s">
        <v>516</v>
      </c>
      <c r="E37" s="323">
        <f>SUM(E39)</f>
        <v>0</v>
      </c>
      <c r="F37" s="323">
        <f>SUM(F39)</f>
        <v>0</v>
      </c>
    </row>
    <row r="38" spans="1:6" s="327" customFormat="1" ht="11.25">
      <c r="A38" s="341"/>
      <c r="B38" s="341"/>
      <c r="C38" s="341"/>
      <c r="D38" s="342" t="s">
        <v>225</v>
      </c>
      <c r="E38" s="342"/>
      <c r="F38" s="342"/>
    </row>
    <row r="39" spans="1:6" s="332" customFormat="1" ht="31.5" customHeight="1">
      <c r="A39" s="328"/>
      <c r="B39" s="328"/>
      <c r="C39" s="329"/>
      <c r="D39" s="339" t="s">
        <v>500</v>
      </c>
      <c r="E39" s="334">
        <f>E10</f>
        <v>0</v>
      </c>
      <c r="F39" s="334">
        <v>0</v>
      </c>
    </row>
    <row r="40" spans="1:6" s="332" customFormat="1" ht="18" customHeight="1">
      <c r="A40" s="328"/>
      <c r="B40" s="328"/>
      <c r="C40" s="329"/>
      <c r="D40" s="330" t="s">
        <v>515</v>
      </c>
      <c r="E40" s="331">
        <f>SUM(E42:E47)</f>
        <v>0</v>
      </c>
      <c r="F40" s="331">
        <f>SUM(F42:F47)</f>
        <v>1667653</v>
      </c>
    </row>
    <row r="41" spans="1:6" s="327" customFormat="1" ht="13.5" customHeight="1">
      <c r="A41" s="325"/>
      <c r="B41" s="325"/>
      <c r="C41" s="326"/>
      <c r="D41" s="292" t="s">
        <v>225</v>
      </c>
      <c r="E41" s="333"/>
      <c r="F41" s="333"/>
    </row>
    <row r="42" spans="1:8" s="332" customFormat="1" ht="18" customHeight="1">
      <c r="A42" s="328"/>
      <c r="B42" s="328"/>
      <c r="C42" s="329"/>
      <c r="D42" s="339" t="s">
        <v>336</v>
      </c>
      <c r="E42" s="334">
        <v>0</v>
      </c>
      <c r="F42" s="334">
        <f>SUM(F14:F18)</f>
        <v>1232983</v>
      </c>
      <c r="H42" s="335"/>
    </row>
    <row r="43" spans="1:6" s="332" customFormat="1" ht="18" customHeight="1">
      <c r="A43" s="336"/>
      <c r="B43" s="328"/>
      <c r="C43" s="329"/>
      <c r="D43" s="339" t="s">
        <v>337</v>
      </c>
      <c r="E43" s="334">
        <v>0</v>
      </c>
      <c r="F43" s="334">
        <f>SUM(F19:F33)</f>
        <v>426305</v>
      </c>
    </row>
    <row r="44" spans="1:6" s="332" customFormat="1" ht="18" customHeight="1">
      <c r="A44" s="328"/>
      <c r="B44" s="328"/>
      <c r="C44" s="329"/>
      <c r="D44" s="339" t="s">
        <v>338</v>
      </c>
      <c r="E44" s="334">
        <v>0</v>
      </c>
      <c r="F44" s="334">
        <v>0</v>
      </c>
    </row>
    <row r="45" spans="1:6" s="332" customFormat="1" ht="18" customHeight="1">
      <c r="A45" s="328"/>
      <c r="B45" s="328"/>
      <c r="C45" s="329"/>
      <c r="D45" s="339" t="s">
        <v>339</v>
      </c>
      <c r="E45" s="334">
        <v>0</v>
      </c>
      <c r="F45" s="334">
        <f>SUM(F12:F13)</f>
        <v>8365</v>
      </c>
    </row>
    <row r="46" spans="1:6" s="332" customFormat="1" ht="42" customHeight="1">
      <c r="A46" s="328"/>
      <c r="B46" s="328"/>
      <c r="C46" s="329"/>
      <c r="D46" s="339" t="s">
        <v>518</v>
      </c>
      <c r="E46" s="334">
        <v>0</v>
      </c>
      <c r="F46" s="334">
        <v>0</v>
      </c>
    </row>
    <row r="47" spans="1:6" s="332" customFormat="1" ht="19.5" customHeight="1">
      <c r="A47" s="328"/>
      <c r="B47" s="328"/>
      <c r="C47" s="329"/>
      <c r="D47" s="340" t="s">
        <v>445</v>
      </c>
      <c r="E47" s="334">
        <v>0</v>
      </c>
      <c r="F47" s="334">
        <v>0</v>
      </c>
    </row>
    <row r="48" spans="1:6" s="332" customFormat="1" ht="18" customHeight="1">
      <c r="A48" s="328"/>
      <c r="B48" s="328"/>
      <c r="C48" s="329"/>
      <c r="D48" s="337" t="s">
        <v>130</v>
      </c>
      <c r="E48" s="338">
        <f>E37+E40</f>
        <v>0</v>
      </c>
      <c r="F48" s="338">
        <f>F37+F40</f>
        <v>1667653</v>
      </c>
    </row>
  </sheetData>
  <sheetProtection/>
  <mergeCells count="12">
    <mergeCell ref="A1:F1"/>
    <mergeCell ref="A2:F2"/>
    <mergeCell ref="A3:F3"/>
    <mergeCell ref="A4:F4"/>
    <mergeCell ref="A5:F5"/>
    <mergeCell ref="A7:A9"/>
    <mergeCell ref="B7:B9"/>
    <mergeCell ref="C7:C9"/>
    <mergeCell ref="D7:D9"/>
    <mergeCell ref="E7:E9"/>
    <mergeCell ref="F7:F9"/>
    <mergeCell ref="A34:D34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26/3
do Uchwały Nr 124/11 Zarządu Powiatu 
w  Stargardzie Szczecińskim
z dnia 13 stycznia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8.7109375" style="2" customWidth="1"/>
    <col min="2" max="2" width="9.28125" style="2" customWidth="1"/>
    <col min="3" max="3" width="9.140625" style="2" customWidth="1"/>
    <col min="4" max="4" width="50.7109375" style="2" customWidth="1"/>
    <col min="5" max="6" width="15.7109375" style="3" customWidth="1"/>
    <col min="7" max="8" width="13.7109375" style="3" customWidth="1"/>
    <col min="9" max="9" width="13.8515625" style="3" customWidth="1"/>
    <col min="10" max="16384" width="9.140625" style="2" customWidth="1"/>
  </cols>
  <sheetData>
    <row r="1" spans="1:9" ht="15" customHeight="1">
      <c r="A1" s="837" t="s">
        <v>160</v>
      </c>
      <c r="B1" s="837"/>
      <c r="C1" s="837"/>
      <c r="D1" s="837"/>
      <c r="E1" s="837"/>
      <c r="F1" s="837"/>
      <c r="G1" s="837"/>
      <c r="H1" s="837"/>
      <c r="I1" s="837"/>
    </row>
    <row r="2" spans="1:9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9" ht="15" customHeight="1">
      <c r="A3" s="837" t="s">
        <v>542</v>
      </c>
      <c r="B3" s="837"/>
      <c r="C3" s="837"/>
      <c r="D3" s="837"/>
      <c r="E3" s="837"/>
      <c r="F3" s="837"/>
      <c r="G3" s="837"/>
      <c r="H3" s="837"/>
      <c r="I3" s="837"/>
    </row>
    <row r="4" spans="1:9" ht="17.25" customHeight="1">
      <c r="A4" s="837"/>
      <c r="B4" s="837"/>
      <c r="C4" s="837"/>
      <c r="D4" s="837"/>
      <c r="E4" s="837"/>
      <c r="F4" s="837"/>
      <c r="G4" s="837"/>
      <c r="H4" s="837"/>
      <c r="I4" s="837"/>
    </row>
    <row r="5" spans="1:9" ht="11.25" customHeight="1">
      <c r="A5" s="836" t="s">
        <v>220</v>
      </c>
      <c r="B5" s="836" t="s">
        <v>221</v>
      </c>
      <c r="C5" s="836" t="s">
        <v>222</v>
      </c>
      <c r="D5" s="836" t="s">
        <v>209</v>
      </c>
      <c r="E5" s="836" t="s">
        <v>223</v>
      </c>
      <c r="F5" s="836" t="s">
        <v>224</v>
      </c>
      <c r="G5" s="840" t="s">
        <v>225</v>
      </c>
      <c r="H5" s="840"/>
      <c r="I5" s="840"/>
    </row>
    <row r="6" spans="1:9" ht="94.5" customHeight="1">
      <c r="A6" s="836"/>
      <c r="B6" s="836"/>
      <c r="C6" s="836"/>
      <c r="D6" s="836"/>
      <c r="E6" s="836"/>
      <c r="F6" s="836"/>
      <c r="G6" s="159" t="s">
        <v>226</v>
      </c>
      <c r="H6" s="159" t="s">
        <v>227</v>
      </c>
      <c r="I6" s="159" t="s">
        <v>197</v>
      </c>
    </row>
    <row r="7" spans="1:9" ht="24.75" customHeight="1">
      <c r="A7" s="264">
        <v>600</v>
      </c>
      <c r="B7" s="264"/>
      <c r="C7" s="264"/>
      <c r="D7" s="265" t="s">
        <v>245</v>
      </c>
      <c r="E7" s="266">
        <f>E8</f>
        <v>74000</v>
      </c>
      <c r="F7" s="266">
        <f>SUM(F8,F43)</f>
        <v>14171003</v>
      </c>
      <c r="G7" s="266">
        <f>SUM(G8,G43)</f>
        <v>13871003</v>
      </c>
      <c r="H7" s="266">
        <f>SUM(H8,H43)</f>
        <v>0</v>
      </c>
      <c r="I7" s="266">
        <f>SUM(I8,I43)</f>
        <v>300000</v>
      </c>
    </row>
    <row r="8" spans="1:9" ht="24.75" customHeight="1">
      <c r="A8" s="143"/>
      <c r="B8" s="272">
        <v>60014</v>
      </c>
      <c r="C8" s="272"/>
      <c r="D8" s="273" t="s">
        <v>126</v>
      </c>
      <c r="E8" s="275">
        <f>SUM(E9:E35)</f>
        <v>74000</v>
      </c>
      <c r="F8" s="275">
        <f>SUM(F9:F35)</f>
        <v>13871003</v>
      </c>
      <c r="G8" s="275">
        <f>SUM(G9:G35)</f>
        <v>13871003</v>
      </c>
      <c r="H8" s="275">
        <f>SUM(H9:H35)</f>
        <v>0</v>
      </c>
      <c r="I8" s="275">
        <f>SUM(I9:I35)</f>
        <v>0</v>
      </c>
    </row>
    <row r="9" spans="1:9" ht="23.25" customHeight="1">
      <c r="A9" s="143"/>
      <c r="B9" s="4"/>
      <c r="C9" s="7" t="s">
        <v>247</v>
      </c>
      <c r="D9" s="6" t="s">
        <v>187</v>
      </c>
      <c r="E9" s="63">
        <v>50000</v>
      </c>
      <c r="F9" s="23">
        <f aca="true" t="shared" si="0" ref="F9:F34">G9+H9+I9</f>
        <v>0</v>
      </c>
      <c r="G9" s="23">
        <v>0</v>
      </c>
      <c r="H9" s="23">
        <v>0</v>
      </c>
      <c r="I9" s="23">
        <v>0</v>
      </c>
    </row>
    <row r="10" spans="1:10" ht="33.75" customHeight="1">
      <c r="A10" s="143"/>
      <c r="B10" s="7"/>
      <c r="C10" s="7" t="s">
        <v>200</v>
      </c>
      <c r="D10" s="6" t="s">
        <v>201</v>
      </c>
      <c r="E10" s="63">
        <v>5000</v>
      </c>
      <c r="F10" s="23">
        <f t="shared" si="0"/>
        <v>0</v>
      </c>
      <c r="G10" s="23">
        <v>0</v>
      </c>
      <c r="H10" s="23">
        <v>0</v>
      </c>
      <c r="I10" s="23">
        <v>0</v>
      </c>
      <c r="J10" s="17"/>
    </row>
    <row r="11" spans="1:10" ht="21" customHeight="1">
      <c r="A11" s="143"/>
      <c r="B11" s="7"/>
      <c r="C11" s="7" t="s">
        <v>204</v>
      </c>
      <c r="D11" s="6" t="s">
        <v>205</v>
      </c>
      <c r="E11" s="63">
        <v>9000</v>
      </c>
      <c r="F11" s="23">
        <f t="shared" si="0"/>
        <v>0</v>
      </c>
      <c r="G11" s="23">
        <v>0</v>
      </c>
      <c r="H11" s="23">
        <v>0</v>
      </c>
      <c r="I11" s="23">
        <v>0</v>
      </c>
      <c r="J11" s="17"/>
    </row>
    <row r="12" spans="1:10" ht="21" customHeight="1">
      <c r="A12" s="143"/>
      <c r="B12" s="7"/>
      <c r="C12" s="7" t="s">
        <v>305</v>
      </c>
      <c r="D12" s="6" t="s">
        <v>306</v>
      </c>
      <c r="E12" s="63">
        <v>10000</v>
      </c>
      <c r="F12" s="23">
        <f>SUM(G12:I12)</f>
        <v>0</v>
      </c>
      <c r="G12" s="23">
        <v>0</v>
      </c>
      <c r="H12" s="23">
        <v>0</v>
      </c>
      <c r="I12" s="23">
        <v>0</v>
      </c>
      <c r="J12" s="17"/>
    </row>
    <row r="13" spans="1:9" ht="21" customHeight="1">
      <c r="A13" s="143"/>
      <c r="B13" s="11"/>
      <c r="C13" s="5" t="s">
        <v>248</v>
      </c>
      <c r="D13" s="6" t="s">
        <v>309</v>
      </c>
      <c r="E13" s="23">
        <v>0</v>
      </c>
      <c r="F13" s="23">
        <f>SUM(G13:I13)</f>
        <v>20000</v>
      </c>
      <c r="G13" s="163">
        <v>20000</v>
      </c>
      <c r="H13" s="23">
        <v>0</v>
      </c>
      <c r="I13" s="23">
        <v>0</v>
      </c>
    </row>
    <row r="14" spans="1:9" ht="21" customHeight="1">
      <c r="A14" s="143"/>
      <c r="B14" s="4"/>
      <c r="C14" s="5" t="s">
        <v>249</v>
      </c>
      <c r="D14" s="6" t="s">
        <v>212</v>
      </c>
      <c r="E14" s="23">
        <v>0</v>
      </c>
      <c r="F14" s="23">
        <f>SUM(G14:I14)</f>
        <v>900000</v>
      </c>
      <c r="G14" s="163">
        <v>900000</v>
      </c>
      <c r="H14" s="23">
        <v>0</v>
      </c>
      <c r="I14" s="23">
        <v>0</v>
      </c>
    </row>
    <row r="15" spans="1:9" ht="21" customHeight="1">
      <c r="A15" s="143"/>
      <c r="B15" s="7"/>
      <c r="C15" s="5" t="s">
        <v>250</v>
      </c>
      <c r="D15" s="6" t="s">
        <v>53</v>
      </c>
      <c r="E15" s="23">
        <v>0</v>
      </c>
      <c r="F15" s="23">
        <f t="shared" si="0"/>
        <v>69500</v>
      </c>
      <c r="G15" s="163">
        <v>69500</v>
      </c>
      <c r="H15" s="23">
        <v>0</v>
      </c>
      <c r="I15" s="23">
        <v>0</v>
      </c>
    </row>
    <row r="16" spans="1:9" ht="21" customHeight="1">
      <c r="A16" s="143"/>
      <c r="B16" s="7"/>
      <c r="C16" s="5" t="s">
        <v>251</v>
      </c>
      <c r="D16" s="6" t="s">
        <v>252</v>
      </c>
      <c r="E16" s="23">
        <v>0</v>
      </c>
      <c r="F16" s="23">
        <f t="shared" si="0"/>
        <v>148000</v>
      </c>
      <c r="G16" s="163">
        <v>148000</v>
      </c>
      <c r="H16" s="23">
        <v>0</v>
      </c>
      <c r="I16" s="23">
        <v>0</v>
      </c>
    </row>
    <row r="17" spans="1:9" ht="21" customHeight="1">
      <c r="A17" s="143"/>
      <c r="B17" s="7"/>
      <c r="C17" s="5" t="s">
        <v>253</v>
      </c>
      <c r="D17" s="6" t="s">
        <v>12</v>
      </c>
      <c r="E17" s="23">
        <v>0</v>
      </c>
      <c r="F17" s="23">
        <f t="shared" si="0"/>
        <v>24000</v>
      </c>
      <c r="G17" s="163">
        <v>24000</v>
      </c>
      <c r="H17" s="23">
        <v>0</v>
      </c>
      <c r="I17" s="23">
        <v>0</v>
      </c>
    </row>
    <row r="18" spans="1:9" ht="21" customHeight="1">
      <c r="A18" s="143"/>
      <c r="B18" s="7"/>
      <c r="C18" s="5" t="s">
        <v>310</v>
      </c>
      <c r="D18" s="6" t="s">
        <v>311</v>
      </c>
      <c r="E18" s="23">
        <v>0</v>
      </c>
      <c r="F18" s="23">
        <f t="shared" si="0"/>
        <v>11000</v>
      </c>
      <c r="G18" s="163">
        <v>11000</v>
      </c>
      <c r="H18" s="23">
        <v>0</v>
      </c>
      <c r="I18" s="23">
        <v>0</v>
      </c>
    </row>
    <row r="19" spans="1:9" ht="21" customHeight="1">
      <c r="A19" s="143"/>
      <c r="B19" s="7"/>
      <c r="C19" s="5" t="s">
        <v>254</v>
      </c>
      <c r="D19" s="6" t="s">
        <v>218</v>
      </c>
      <c r="E19" s="23">
        <v>0</v>
      </c>
      <c r="F19" s="23">
        <f t="shared" si="0"/>
        <v>338000</v>
      </c>
      <c r="G19" s="163">
        <v>338000</v>
      </c>
      <c r="H19" s="23">
        <v>0</v>
      </c>
      <c r="I19" s="23">
        <v>0</v>
      </c>
    </row>
    <row r="20" spans="1:9" ht="21" customHeight="1">
      <c r="A20" s="143"/>
      <c r="B20" s="7"/>
      <c r="C20" s="5" t="s">
        <v>327</v>
      </c>
      <c r="D20" s="6" t="s">
        <v>42</v>
      </c>
      <c r="E20" s="23">
        <v>0</v>
      </c>
      <c r="F20" s="23">
        <f t="shared" si="0"/>
        <v>8000</v>
      </c>
      <c r="G20" s="163">
        <v>8000</v>
      </c>
      <c r="H20" s="23">
        <v>0</v>
      </c>
      <c r="I20" s="23">
        <v>0</v>
      </c>
    </row>
    <row r="21" spans="1:9" ht="21" customHeight="1">
      <c r="A21" s="143"/>
      <c r="B21" s="7"/>
      <c r="C21" s="5" t="s">
        <v>255</v>
      </c>
      <c r="D21" s="6" t="s">
        <v>213</v>
      </c>
      <c r="E21" s="23">
        <v>0</v>
      </c>
      <c r="F21" s="23">
        <f t="shared" si="0"/>
        <v>55000</v>
      </c>
      <c r="G21" s="163">
        <v>55000</v>
      </c>
      <c r="H21" s="23">
        <v>0</v>
      </c>
      <c r="I21" s="23">
        <v>0</v>
      </c>
    </row>
    <row r="22" spans="1:9" ht="21" customHeight="1">
      <c r="A22" s="143"/>
      <c r="B22" s="7"/>
      <c r="C22" s="5" t="s">
        <v>256</v>
      </c>
      <c r="D22" s="6" t="s">
        <v>219</v>
      </c>
      <c r="E22" s="23">
        <v>0</v>
      </c>
      <c r="F22" s="23">
        <f t="shared" si="0"/>
        <v>918000</v>
      </c>
      <c r="G22" s="163">
        <v>918000</v>
      </c>
      <c r="H22" s="23">
        <v>0</v>
      </c>
      <c r="I22" s="23">
        <v>0</v>
      </c>
    </row>
    <row r="23" spans="1:9" ht="21" customHeight="1">
      <c r="A23" s="143"/>
      <c r="B23" s="7"/>
      <c r="C23" s="5" t="s">
        <v>257</v>
      </c>
      <c r="D23" s="6" t="s">
        <v>214</v>
      </c>
      <c r="E23" s="23">
        <v>0</v>
      </c>
      <c r="F23" s="23">
        <f t="shared" si="0"/>
        <v>2000</v>
      </c>
      <c r="G23" s="163">
        <v>2000</v>
      </c>
      <c r="H23" s="23">
        <v>0</v>
      </c>
      <c r="I23" s="23">
        <v>0</v>
      </c>
    </row>
    <row r="24" spans="1:12" ht="21" customHeight="1">
      <c r="A24" s="143"/>
      <c r="B24" s="7"/>
      <c r="C24" s="5" t="s">
        <v>234</v>
      </c>
      <c r="D24" s="6" t="s">
        <v>206</v>
      </c>
      <c r="E24" s="23">
        <v>0</v>
      </c>
      <c r="F24" s="23">
        <f t="shared" si="0"/>
        <v>3347000</v>
      </c>
      <c r="G24" s="163">
        <v>3347000</v>
      </c>
      <c r="H24" s="23">
        <v>0</v>
      </c>
      <c r="I24" s="23">
        <v>0</v>
      </c>
      <c r="L24" s="17"/>
    </row>
    <row r="25" spans="1:9" ht="21" customHeight="1">
      <c r="A25" s="143"/>
      <c r="B25" s="7"/>
      <c r="C25" s="5" t="s">
        <v>258</v>
      </c>
      <c r="D25" s="13" t="s">
        <v>312</v>
      </c>
      <c r="E25" s="23">
        <v>0</v>
      </c>
      <c r="F25" s="23">
        <f t="shared" si="0"/>
        <v>3000</v>
      </c>
      <c r="G25" s="163">
        <v>3000</v>
      </c>
      <c r="H25" s="23">
        <v>0</v>
      </c>
      <c r="I25" s="23">
        <v>0</v>
      </c>
    </row>
    <row r="26" spans="1:9" ht="41.25" customHeight="1">
      <c r="A26" s="143"/>
      <c r="B26" s="7"/>
      <c r="C26" s="5" t="s">
        <v>169</v>
      </c>
      <c r="D26" s="291" t="s">
        <v>511</v>
      </c>
      <c r="E26" s="23">
        <v>0</v>
      </c>
      <c r="F26" s="23">
        <f t="shared" si="0"/>
        <v>6500</v>
      </c>
      <c r="G26" s="163">
        <v>6500</v>
      </c>
      <c r="H26" s="23">
        <v>0</v>
      </c>
      <c r="I26" s="23">
        <v>0</v>
      </c>
    </row>
    <row r="27" spans="1:9" ht="39" customHeight="1">
      <c r="A27" s="143"/>
      <c r="B27" s="7"/>
      <c r="C27" s="5" t="s">
        <v>170</v>
      </c>
      <c r="D27" s="291" t="s">
        <v>624</v>
      </c>
      <c r="E27" s="23">
        <v>0</v>
      </c>
      <c r="F27" s="23">
        <f t="shared" si="0"/>
        <v>5000</v>
      </c>
      <c r="G27" s="163">
        <v>5000</v>
      </c>
      <c r="H27" s="23">
        <v>0</v>
      </c>
      <c r="I27" s="23">
        <v>0</v>
      </c>
    </row>
    <row r="28" spans="1:9" ht="21" customHeight="1">
      <c r="A28" s="143"/>
      <c r="B28" s="7"/>
      <c r="C28" s="5" t="s">
        <v>259</v>
      </c>
      <c r="D28" s="6" t="s">
        <v>215</v>
      </c>
      <c r="E28" s="23">
        <v>0</v>
      </c>
      <c r="F28" s="23">
        <f t="shared" si="0"/>
        <v>5000</v>
      </c>
      <c r="G28" s="163">
        <v>5000</v>
      </c>
      <c r="H28" s="23">
        <v>0</v>
      </c>
      <c r="I28" s="23">
        <v>0</v>
      </c>
    </row>
    <row r="29" spans="1:9" ht="21" customHeight="1">
      <c r="A29" s="143"/>
      <c r="B29" s="7"/>
      <c r="C29" s="5" t="s">
        <v>260</v>
      </c>
      <c r="D29" s="6" t="s">
        <v>207</v>
      </c>
      <c r="E29" s="23">
        <v>0</v>
      </c>
      <c r="F29" s="23">
        <f t="shared" si="0"/>
        <v>20000</v>
      </c>
      <c r="G29" s="163">
        <v>20000</v>
      </c>
      <c r="H29" s="23">
        <v>0</v>
      </c>
      <c r="I29" s="23">
        <v>0</v>
      </c>
    </row>
    <row r="30" spans="1:9" ht="21" customHeight="1">
      <c r="A30" s="143"/>
      <c r="B30" s="7"/>
      <c r="C30" s="5" t="s">
        <v>261</v>
      </c>
      <c r="D30" s="9" t="s">
        <v>262</v>
      </c>
      <c r="E30" s="23">
        <v>0</v>
      </c>
      <c r="F30" s="23">
        <f t="shared" si="0"/>
        <v>25000</v>
      </c>
      <c r="G30" s="163">
        <v>25000</v>
      </c>
      <c r="H30" s="23">
        <v>0</v>
      </c>
      <c r="I30" s="23">
        <v>0</v>
      </c>
    </row>
    <row r="31" spans="1:9" ht="21" customHeight="1">
      <c r="A31" s="143"/>
      <c r="B31" s="7"/>
      <c r="C31" s="5" t="s">
        <v>263</v>
      </c>
      <c r="D31" s="6" t="s">
        <v>216</v>
      </c>
      <c r="E31" s="23">
        <v>0</v>
      </c>
      <c r="F31" s="23">
        <f t="shared" si="0"/>
        <v>2000</v>
      </c>
      <c r="G31" s="163">
        <v>2000</v>
      </c>
      <c r="H31" s="23">
        <v>0</v>
      </c>
      <c r="I31" s="23">
        <v>0</v>
      </c>
    </row>
    <row r="32" spans="1:9" ht="21" customHeight="1">
      <c r="A32" s="143"/>
      <c r="B32" s="7"/>
      <c r="C32" s="5" t="s">
        <v>266</v>
      </c>
      <c r="D32" s="6" t="s">
        <v>267</v>
      </c>
      <c r="E32" s="23">
        <v>0</v>
      </c>
      <c r="F32" s="23">
        <f t="shared" si="0"/>
        <v>2000</v>
      </c>
      <c r="G32" s="163">
        <v>2000</v>
      </c>
      <c r="H32" s="23">
        <v>0</v>
      </c>
      <c r="I32" s="23">
        <v>0</v>
      </c>
    </row>
    <row r="33" spans="1:9" ht="21" customHeight="1">
      <c r="A33" s="143"/>
      <c r="B33" s="7"/>
      <c r="C33" s="10">
        <v>4610</v>
      </c>
      <c r="D33" s="6" t="s">
        <v>176</v>
      </c>
      <c r="E33" s="23">
        <v>0</v>
      </c>
      <c r="F33" s="23">
        <f t="shared" si="0"/>
        <v>2000</v>
      </c>
      <c r="G33" s="163">
        <v>2000</v>
      </c>
      <c r="H33" s="23">
        <v>0</v>
      </c>
      <c r="I33" s="23">
        <v>0</v>
      </c>
    </row>
    <row r="34" spans="1:9" ht="30" customHeight="1">
      <c r="A34" s="143"/>
      <c r="B34" s="7"/>
      <c r="C34" s="10">
        <v>4700</v>
      </c>
      <c r="D34" s="6" t="s">
        <v>172</v>
      </c>
      <c r="E34" s="23">
        <v>0</v>
      </c>
      <c r="F34" s="23">
        <f t="shared" si="0"/>
        <v>15000</v>
      </c>
      <c r="G34" s="163">
        <v>15000</v>
      </c>
      <c r="H34" s="23">
        <v>0</v>
      </c>
      <c r="I34" s="23">
        <v>0</v>
      </c>
    </row>
    <row r="35" spans="1:9" ht="24.75" customHeight="1">
      <c r="A35" s="143"/>
      <c r="B35" s="7"/>
      <c r="C35" s="10">
        <v>6050</v>
      </c>
      <c r="D35" s="9" t="s">
        <v>61</v>
      </c>
      <c r="E35" s="23">
        <v>0</v>
      </c>
      <c r="F35" s="23">
        <f>SUM(G35:I35)</f>
        <v>7945003</v>
      </c>
      <c r="G35" s="23">
        <f>SUM(G36:G42)</f>
        <v>7945003</v>
      </c>
      <c r="H35" s="23">
        <f>SUM(H36:H42)</f>
        <v>0</v>
      </c>
      <c r="I35" s="23">
        <f>SUM(I36:I42)</f>
        <v>0</v>
      </c>
    </row>
    <row r="36" spans="1:9" s="120" customFormat="1" ht="43.5" customHeight="1">
      <c r="A36" s="143"/>
      <c r="B36" s="173"/>
      <c r="C36" s="407" t="s">
        <v>225</v>
      </c>
      <c r="D36" s="387" t="s">
        <v>661</v>
      </c>
      <c r="E36" s="23">
        <v>0</v>
      </c>
      <c r="F36" s="23">
        <v>100000</v>
      </c>
      <c r="G36" s="23">
        <v>100000</v>
      </c>
      <c r="H36" s="163">
        <v>0</v>
      </c>
      <c r="I36" s="163">
        <v>0</v>
      </c>
    </row>
    <row r="37" spans="1:9" s="120" customFormat="1" ht="24" customHeight="1">
      <c r="A37" s="143"/>
      <c r="B37" s="173"/>
      <c r="C37" s="407"/>
      <c r="D37" s="363" t="s">
        <v>534</v>
      </c>
      <c r="E37" s="23">
        <v>0</v>
      </c>
      <c r="F37" s="23">
        <v>270000</v>
      </c>
      <c r="G37" s="23">
        <v>270000</v>
      </c>
      <c r="H37" s="163">
        <v>0</v>
      </c>
      <c r="I37" s="163">
        <v>0</v>
      </c>
    </row>
    <row r="38" spans="1:9" s="120" customFormat="1" ht="24" customHeight="1">
      <c r="A38" s="143"/>
      <c r="B38" s="173"/>
      <c r="C38" s="407"/>
      <c r="D38" s="363" t="s">
        <v>535</v>
      </c>
      <c r="E38" s="23">
        <v>0</v>
      </c>
      <c r="F38" s="23">
        <v>100000</v>
      </c>
      <c r="G38" s="23">
        <v>100000</v>
      </c>
      <c r="H38" s="163">
        <v>0</v>
      </c>
      <c r="I38" s="163">
        <v>0</v>
      </c>
    </row>
    <row r="39" spans="1:9" s="120" customFormat="1" ht="57.75" customHeight="1">
      <c r="A39" s="143"/>
      <c r="B39" s="173"/>
      <c r="C39" s="407"/>
      <c r="D39" s="387" t="s">
        <v>536</v>
      </c>
      <c r="E39" s="23">
        <v>0</v>
      </c>
      <c r="F39" s="23">
        <v>6270003</v>
      </c>
      <c r="G39" s="23">
        <v>6270003</v>
      </c>
      <c r="H39" s="163">
        <v>0</v>
      </c>
      <c r="I39" s="163">
        <v>0</v>
      </c>
    </row>
    <row r="40" spans="1:9" s="120" customFormat="1" ht="35.25" customHeight="1">
      <c r="A40" s="143"/>
      <c r="B40" s="173"/>
      <c r="C40" s="407"/>
      <c r="D40" s="387" t="s">
        <v>754</v>
      </c>
      <c r="E40" s="23">
        <v>0</v>
      </c>
      <c r="F40" s="23">
        <v>480000</v>
      </c>
      <c r="G40" s="23">
        <v>480000</v>
      </c>
      <c r="H40" s="163">
        <v>0</v>
      </c>
      <c r="I40" s="163">
        <v>0</v>
      </c>
    </row>
    <row r="41" spans="1:9" s="120" customFormat="1" ht="35.25" customHeight="1">
      <c r="A41" s="143"/>
      <c r="B41" s="173"/>
      <c r="C41" s="407"/>
      <c r="D41" s="387" t="s">
        <v>538</v>
      </c>
      <c r="E41" s="23">
        <v>0</v>
      </c>
      <c r="F41" s="23">
        <v>100000</v>
      </c>
      <c r="G41" s="23">
        <v>100000</v>
      </c>
      <c r="H41" s="163">
        <v>0</v>
      </c>
      <c r="I41" s="163">
        <v>0</v>
      </c>
    </row>
    <row r="42" spans="1:9" s="120" customFormat="1" ht="31.5" customHeight="1">
      <c r="A42" s="143"/>
      <c r="B42" s="173"/>
      <c r="C42" s="407"/>
      <c r="D42" s="363" t="s">
        <v>644</v>
      </c>
      <c r="E42" s="23">
        <v>0</v>
      </c>
      <c r="F42" s="23">
        <v>625000</v>
      </c>
      <c r="G42" s="23">
        <v>625000</v>
      </c>
      <c r="H42" s="163">
        <v>0</v>
      </c>
      <c r="I42" s="163">
        <v>0</v>
      </c>
    </row>
    <row r="43" spans="1:9" s="65" customFormat="1" ht="24.75" customHeight="1">
      <c r="A43" s="727"/>
      <c r="B43" s="288">
        <v>60016</v>
      </c>
      <c r="C43" s="728"/>
      <c r="D43" s="728" t="s">
        <v>270</v>
      </c>
      <c r="E43" s="274">
        <f>SUM(E44)</f>
        <v>0</v>
      </c>
      <c r="F43" s="274">
        <f>G43+H43+I43</f>
        <v>300000</v>
      </c>
      <c r="G43" s="274">
        <f>SUM(G44)</f>
        <v>0</v>
      </c>
      <c r="H43" s="274">
        <f>SUM(H44)</f>
        <v>0</v>
      </c>
      <c r="I43" s="274">
        <f>SUM(I44)</f>
        <v>300000</v>
      </c>
    </row>
    <row r="44" spans="1:9" ht="24.75" customHeight="1">
      <c r="A44" s="143"/>
      <c r="B44" s="4"/>
      <c r="C44" s="4">
        <v>4300</v>
      </c>
      <c r="D44" s="9" t="s">
        <v>206</v>
      </c>
      <c r="E44" s="4">
        <v>0</v>
      </c>
      <c r="F44" s="23">
        <f>G44+H44+I44</f>
        <v>300000</v>
      </c>
      <c r="G44" s="23">
        <v>0</v>
      </c>
      <c r="H44" s="4">
        <v>0</v>
      </c>
      <c r="I44" s="23">
        <v>300000</v>
      </c>
    </row>
    <row r="45" spans="1:9" s="24" customFormat="1" ht="42.75" customHeight="1">
      <c r="A45" s="264">
        <v>756</v>
      </c>
      <c r="B45" s="264"/>
      <c r="C45" s="264"/>
      <c r="D45" s="267" t="s">
        <v>198</v>
      </c>
      <c r="E45" s="266">
        <f>E46</f>
        <v>1332000</v>
      </c>
      <c r="F45" s="266">
        <f>F46</f>
        <v>0</v>
      </c>
      <c r="G45" s="266">
        <f>G46</f>
        <v>0</v>
      </c>
      <c r="H45" s="266">
        <f>H46</f>
        <v>0</v>
      </c>
      <c r="I45" s="266">
        <f>I46</f>
        <v>0</v>
      </c>
    </row>
    <row r="46" spans="1:9" s="65" customFormat="1" ht="35.25" customHeight="1">
      <c r="A46" s="553"/>
      <c r="B46" s="272">
        <v>75618</v>
      </c>
      <c r="C46" s="272"/>
      <c r="D46" s="726" t="s">
        <v>194</v>
      </c>
      <c r="E46" s="275">
        <f>E47+E48+E49</f>
        <v>1332000</v>
      </c>
      <c r="F46" s="275">
        <f>F49</f>
        <v>0</v>
      </c>
      <c r="G46" s="275">
        <f>G49</f>
        <v>0</v>
      </c>
      <c r="H46" s="275">
        <f>H49</f>
        <v>0</v>
      </c>
      <c r="I46" s="275">
        <f>I49</f>
        <v>0</v>
      </c>
    </row>
    <row r="47" spans="1:9" s="24" customFormat="1" ht="30" customHeight="1">
      <c r="A47" s="295"/>
      <c r="B47" s="60"/>
      <c r="C47" s="5" t="s">
        <v>382</v>
      </c>
      <c r="D47" s="102" t="s">
        <v>394</v>
      </c>
      <c r="E47" s="101">
        <v>1300000</v>
      </c>
      <c r="F47" s="101">
        <f>G47+H47+I47</f>
        <v>0</v>
      </c>
      <c r="G47" s="101">
        <v>0</v>
      </c>
      <c r="H47" s="101">
        <v>0</v>
      </c>
      <c r="I47" s="101">
        <v>0</v>
      </c>
    </row>
    <row r="48" spans="1:9" s="24" customFormat="1" ht="21" customHeight="1">
      <c r="A48" s="295"/>
      <c r="B48" s="60"/>
      <c r="C48" s="5" t="s">
        <v>247</v>
      </c>
      <c r="D48" s="6" t="s">
        <v>187</v>
      </c>
      <c r="E48" s="101">
        <v>30000</v>
      </c>
      <c r="F48" s="101">
        <f>G48+H48+I48</f>
        <v>0</v>
      </c>
      <c r="G48" s="101">
        <v>0</v>
      </c>
      <c r="H48" s="101">
        <v>0</v>
      </c>
      <c r="I48" s="101">
        <v>0</v>
      </c>
    </row>
    <row r="49" spans="1:9" ht="21" customHeight="1">
      <c r="A49" s="295"/>
      <c r="B49" s="11"/>
      <c r="C49" s="7" t="s">
        <v>448</v>
      </c>
      <c r="D49" s="6" t="s">
        <v>449</v>
      </c>
      <c r="E49" s="63">
        <v>2000</v>
      </c>
      <c r="F49" s="101">
        <f>G49+H49+I49</f>
        <v>0</v>
      </c>
      <c r="G49" s="10">
        <v>0</v>
      </c>
      <c r="H49" s="10">
        <v>0</v>
      </c>
      <c r="I49" s="10">
        <v>0</v>
      </c>
    </row>
    <row r="50" spans="1:9" s="46" customFormat="1" ht="29.25" customHeight="1">
      <c r="A50" s="838" t="s">
        <v>127</v>
      </c>
      <c r="B50" s="839"/>
      <c r="C50" s="839"/>
      <c r="D50" s="839"/>
      <c r="E50" s="294">
        <f>SUM(E7+E45)</f>
        <v>1406000</v>
      </c>
      <c r="F50" s="294">
        <f>SUM(F7,)</f>
        <v>14171003</v>
      </c>
      <c r="G50" s="294">
        <f>SUM(G7)</f>
        <v>13871003</v>
      </c>
      <c r="H50" s="294">
        <f>SUM(H7)</f>
        <v>0</v>
      </c>
      <c r="I50" s="294">
        <f>SUM(I7)</f>
        <v>300000</v>
      </c>
    </row>
    <row r="53" ht="15.75" customHeight="1"/>
  </sheetData>
  <sheetProtection/>
  <mergeCells count="12">
    <mergeCell ref="A1:I1"/>
    <mergeCell ref="A50:D50"/>
    <mergeCell ref="F5:F6"/>
    <mergeCell ref="G5:I5"/>
    <mergeCell ref="A5:A6"/>
    <mergeCell ref="B5:B6"/>
    <mergeCell ref="C5:C6"/>
    <mergeCell ref="D5:D6"/>
    <mergeCell ref="E5:E6"/>
    <mergeCell ref="A2:I2"/>
    <mergeCell ref="A3:I3"/>
    <mergeCell ref="A4:I4"/>
  </mergeCells>
  <printOptions horizontalCentered="1"/>
  <pageMargins left="0.7086614173228347" right="0.7086614173228347" top="0.9448818897637796" bottom="0.5905511811023623" header="0.31496062992125984" footer="0.31496062992125984"/>
  <pageSetup horizontalDpi="600" verticalDpi="600" orientation="landscape" paperSize="9" scale="85" r:id="rId1"/>
  <headerFooter alignWithMargins="0">
    <oddHeader>&amp;RZałącznik Nr 4
do Uchwały Nr 124/11 Zarządu Powiatu 
w  Stargardzie Szczecińskim
z dnia 13 stycznia 2011 r.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H3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0.57421875" style="2" customWidth="1"/>
    <col min="2" max="2" width="11.140625" style="2" customWidth="1"/>
    <col min="3" max="3" width="11.0039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441</v>
      </c>
      <c r="B2" s="877"/>
      <c r="C2" s="877"/>
      <c r="D2" s="877"/>
      <c r="E2" s="877"/>
      <c r="F2" s="877"/>
    </row>
    <row r="3" spans="1:6" ht="12.75">
      <c r="A3" s="877" t="s">
        <v>442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452</v>
      </c>
      <c r="B5" s="877"/>
      <c r="C5" s="877"/>
      <c r="D5" s="877"/>
      <c r="E5" s="877"/>
      <c r="F5" s="877"/>
    </row>
    <row r="6" spans="1:6" ht="9" customHeight="1">
      <c r="A6" s="67"/>
      <c r="B6" s="67"/>
      <c r="C6" s="67"/>
      <c r="F6" s="121" t="s">
        <v>133</v>
      </c>
    </row>
    <row r="7" spans="1:6" ht="16.5" customHeight="1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443</v>
      </c>
      <c r="F7" s="875" t="s">
        <v>440</v>
      </c>
    </row>
    <row r="8" spans="1:6" ht="14.25" customHeight="1">
      <c r="A8" s="878"/>
      <c r="B8" s="878"/>
      <c r="C8" s="878"/>
      <c r="D8" s="875"/>
      <c r="E8" s="875"/>
      <c r="F8" s="875"/>
    </row>
    <row r="9" spans="1:6" s="24" customFormat="1" ht="24.75" customHeight="1">
      <c r="A9" s="311" t="s">
        <v>68</v>
      </c>
      <c r="B9" s="311"/>
      <c r="C9" s="311"/>
      <c r="D9" s="312" t="s">
        <v>69</v>
      </c>
      <c r="E9" s="313">
        <f>E10</f>
        <v>0</v>
      </c>
      <c r="F9" s="313">
        <f>F10</f>
        <v>346162</v>
      </c>
    </row>
    <row r="10" spans="1:6" s="520" customFormat="1" ht="21.75" customHeight="1">
      <c r="A10" s="558"/>
      <c r="B10" s="519" t="s">
        <v>83</v>
      </c>
      <c r="C10" s="519"/>
      <c r="D10" s="504" t="s">
        <v>84</v>
      </c>
      <c r="E10" s="517">
        <f>SUM(E11:E11)</f>
        <v>0</v>
      </c>
      <c r="F10" s="517">
        <f>SUM(F11:F11)</f>
        <v>346162</v>
      </c>
    </row>
    <row r="11" spans="1:6" ht="22.5" customHeight="1">
      <c r="A11" s="558"/>
      <c r="B11" s="22"/>
      <c r="C11" s="22" t="s">
        <v>85</v>
      </c>
      <c r="D11" s="19" t="s">
        <v>75</v>
      </c>
      <c r="E11" s="23">
        <v>0</v>
      </c>
      <c r="F11" s="23">
        <v>346162</v>
      </c>
    </row>
    <row r="12" spans="1:6" s="24" customFormat="1" ht="22.5" customHeight="1">
      <c r="A12" s="311" t="s">
        <v>90</v>
      </c>
      <c r="B12" s="311"/>
      <c r="C12" s="311"/>
      <c r="D12" s="312" t="s">
        <v>91</v>
      </c>
      <c r="E12" s="313">
        <f>E13</f>
        <v>0</v>
      </c>
      <c r="F12" s="313">
        <f>F13</f>
        <v>34000</v>
      </c>
    </row>
    <row r="13" spans="1:6" s="65" customFormat="1" ht="23.25" customHeight="1">
      <c r="A13" s="556"/>
      <c r="B13" s="519" t="s">
        <v>92</v>
      </c>
      <c r="C13" s="519"/>
      <c r="D13" s="504" t="s">
        <v>188</v>
      </c>
      <c r="E13" s="517">
        <f>SUM(E14:E23)</f>
        <v>0</v>
      </c>
      <c r="F13" s="517">
        <f>SUM(F14:F23)</f>
        <v>34000</v>
      </c>
    </row>
    <row r="14" spans="1:6" ht="21" customHeight="1">
      <c r="A14" s="556"/>
      <c r="B14" s="22"/>
      <c r="C14" s="5" t="s">
        <v>249</v>
      </c>
      <c r="D14" s="70" t="s">
        <v>212</v>
      </c>
      <c r="E14" s="23">
        <v>0</v>
      </c>
      <c r="F14" s="101">
        <v>8200</v>
      </c>
    </row>
    <row r="15" spans="1:6" ht="21" customHeight="1">
      <c r="A15" s="556"/>
      <c r="B15" s="22"/>
      <c r="C15" s="5" t="s">
        <v>250</v>
      </c>
      <c r="D15" s="6" t="s">
        <v>53</v>
      </c>
      <c r="E15" s="23">
        <v>0</v>
      </c>
      <c r="F15" s="101">
        <v>1200</v>
      </c>
    </row>
    <row r="16" spans="1:6" ht="21" customHeight="1">
      <c r="A16" s="556"/>
      <c r="B16" s="22"/>
      <c r="C16" s="5" t="s">
        <v>251</v>
      </c>
      <c r="D16" s="6" t="s">
        <v>252</v>
      </c>
      <c r="E16" s="23">
        <v>0</v>
      </c>
      <c r="F16" s="101">
        <v>3150</v>
      </c>
    </row>
    <row r="17" spans="1:6" ht="21" customHeight="1">
      <c r="A17" s="556"/>
      <c r="B17" s="22"/>
      <c r="C17" s="5" t="s">
        <v>253</v>
      </c>
      <c r="D17" s="6" t="s">
        <v>12</v>
      </c>
      <c r="E17" s="23">
        <v>0</v>
      </c>
      <c r="F17" s="101">
        <v>900</v>
      </c>
    </row>
    <row r="18" spans="1:6" ht="21" customHeight="1">
      <c r="A18" s="556"/>
      <c r="B18" s="22"/>
      <c r="C18" s="5" t="s">
        <v>310</v>
      </c>
      <c r="D18" s="6" t="s">
        <v>131</v>
      </c>
      <c r="E18" s="23">
        <v>0</v>
      </c>
      <c r="F18" s="101">
        <v>12000</v>
      </c>
    </row>
    <row r="19" spans="1:6" ht="21" customHeight="1">
      <c r="A19" s="556"/>
      <c r="B19" s="22"/>
      <c r="C19" s="5" t="s">
        <v>254</v>
      </c>
      <c r="D19" s="6" t="s">
        <v>218</v>
      </c>
      <c r="E19" s="23">
        <v>0</v>
      </c>
      <c r="F19" s="101">
        <v>2450</v>
      </c>
    </row>
    <row r="20" spans="1:6" ht="21" customHeight="1">
      <c r="A20" s="556"/>
      <c r="B20" s="22"/>
      <c r="C20" s="5" t="s">
        <v>234</v>
      </c>
      <c r="D20" s="6" t="s">
        <v>206</v>
      </c>
      <c r="E20" s="23">
        <v>0</v>
      </c>
      <c r="F20" s="101">
        <v>4100</v>
      </c>
    </row>
    <row r="21" spans="1:6" ht="29.25" customHeight="1">
      <c r="A21" s="556"/>
      <c r="B21" s="22"/>
      <c r="C21" s="5" t="s">
        <v>170</v>
      </c>
      <c r="D21" s="305" t="s">
        <v>624</v>
      </c>
      <c r="E21" s="23">
        <v>0</v>
      </c>
      <c r="F21" s="101">
        <v>800</v>
      </c>
    </row>
    <row r="22" spans="1:6" ht="21" customHeight="1">
      <c r="A22" s="556"/>
      <c r="B22" s="22"/>
      <c r="C22" s="5" t="s">
        <v>259</v>
      </c>
      <c r="D22" s="6" t="s">
        <v>215</v>
      </c>
      <c r="E22" s="23">
        <v>0</v>
      </c>
      <c r="F22" s="101">
        <v>300</v>
      </c>
    </row>
    <row r="23" spans="1:6" ht="21" customHeight="1">
      <c r="A23" s="556"/>
      <c r="B23" s="22"/>
      <c r="C23" s="5" t="s">
        <v>261</v>
      </c>
      <c r="D23" s="19" t="s">
        <v>262</v>
      </c>
      <c r="E23" s="23">
        <v>0</v>
      </c>
      <c r="F23" s="101">
        <v>900</v>
      </c>
    </row>
    <row r="24" spans="1:6" s="348" customFormat="1" ht="31.5" customHeight="1">
      <c r="A24" s="859" t="s">
        <v>324</v>
      </c>
      <c r="B24" s="859"/>
      <c r="C24" s="859"/>
      <c r="D24" s="859"/>
      <c r="E24" s="296">
        <f>E12+E9</f>
        <v>0</v>
      </c>
      <c r="F24" s="296">
        <f>F12+F9</f>
        <v>380162</v>
      </c>
    </row>
    <row r="27" spans="1:6" s="324" customFormat="1" ht="18" customHeight="1">
      <c r="A27" s="321"/>
      <c r="B27" s="321"/>
      <c r="C27" s="321"/>
      <c r="D27" s="322" t="s">
        <v>516</v>
      </c>
      <c r="E27" s="428">
        <f>SUM(E29)</f>
        <v>0</v>
      </c>
      <c r="F27" s="428">
        <f>SUM(F29)</f>
        <v>0</v>
      </c>
    </row>
    <row r="28" spans="1:6" s="327" customFormat="1" ht="11.25">
      <c r="A28" s="341"/>
      <c r="B28" s="341"/>
      <c r="C28" s="341"/>
      <c r="D28" s="342" t="s">
        <v>225</v>
      </c>
      <c r="E28" s="429"/>
      <c r="F28" s="429"/>
    </row>
    <row r="29" spans="1:6" s="332" customFormat="1" ht="24.75" customHeight="1">
      <c r="A29" s="328"/>
      <c r="B29" s="328"/>
      <c r="C29" s="329"/>
      <c r="D29" s="339" t="s">
        <v>500</v>
      </c>
      <c r="E29" s="430">
        <f>E9+E12</f>
        <v>0</v>
      </c>
      <c r="F29" s="430">
        <v>0</v>
      </c>
    </row>
    <row r="30" spans="1:6" s="332" customFormat="1" ht="18" customHeight="1">
      <c r="A30" s="328"/>
      <c r="B30" s="328"/>
      <c r="C30" s="329"/>
      <c r="D30" s="330" t="s">
        <v>515</v>
      </c>
      <c r="E30" s="431">
        <f>SUM(E32:E37)</f>
        <v>0</v>
      </c>
      <c r="F30" s="431">
        <f>SUM(F32:F37)</f>
        <v>380162</v>
      </c>
    </row>
    <row r="31" spans="1:6" s="327" customFormat="1" ht="13.5" customHeight="1">
      <c r="A31" s="325"/>
      <c r="B31" s="325"/>
      <c r="C31" s="326"/>
      <c r="D31" s="292" t="s">
        <v>225</v>
      </c>
      <c r="E31" s="432"/>
      <c r="F31" s="432"/>
    </row>
    <row r="32" spans="1:8" s="332" customFormat="1" ht="18" customHeight="1">
      <c r="A32" s="328"/>
      <c r="B32" s="328"/>
      <c r="C32" s="329"/>
      <c r="D32" s="339" t="s">
        <v>336</v>
      </c>
      <c r="E32" s="430">
        <v>0</v>
      </c>
      <c r="F32" s="430">
        <f>SUM(F14:F18)</f>
        <v>25450</v>
      </c>
      <c r="H32" s="335"/>
    </row>
    <row r="33" spans="1:6" s="332" customFormat="1" ht="18" customHeight="1">
      <c r="A33" s="336"/>
      <c r="B33" s="328"/>
      <c r="C33" s="329"/>
      <c r="D33" s="339" t="s">
        <v>337</v>
      </c>
      <c r="E33" s="430">
        <v>0</v>
      </c>
      <c r="F33" s="430">
        <f>F23+F22+F21+F20+F19</f>
        <v>8550</v>
      </c>
    </row>
    <row r="34" spans="1:6" s="332" customFormat="1" ht="18" customHeight="1">
      <c r="A34" s="328"/>
      <c r="B34" s="328"/>
      <c r="C34" s="329"/>
      <c r="D34" s="339" t="s">
        <v>338</v>
      </c>
      <c r="E34" s="430">
        <v>0</v>
      </c>
      <c r="F34" s="430">
        <v>0</v>
      </c>
    </row>
    <row r="35" spans="1:6" s="332" customFormat="1" ht="18" customHeight="1">
      <c r="A35" s="328"/>
      <c r="B35" s="328"/>
      <c r="C35" s="329"/>
      <c r="D35" s="339" t="s">
        <v>339</v>
      </c>
      <c r="E35" s="430">
        <v>0</v>
      </c>
      <c r="F35" s="430">
        <f>SUM(F11)</f>
        <v>346162</v>
      </c>
    </row>
    <row r="36" spans="1:6" s="332" customFormat="1" ht="42" customHeight="1">
      <c r="A36" s="328"/>
      <c r="B36" s="328"/>
      <c r="C36" s="329"/>
      <c r="D36" s="339" t="s">
        <v>518</v>
      </c>
      <c r="E36" s="430">
        <v>0</v>
      </c>
      <c r="F36" s="430">
        <v>0</v>
      </c>
    </row>
    <row r="37" spans="1:6" s="332" customFormat="1" ht="19.5" customHeight="1">
      <c r="A37" s="328"/>
      <c r="B37" s="328"/>
      <c r="C37" s="329"/>
      <c r="D37" s="340" t="s">
        <v>445</v>
      </c>
      <c r="E37" s="430">
        <v>0</v>
      </c>
      <c r="F37" s="430">
        <v>0</v>
      </c>
    </row>
    <row r="38" spans="1:6" s="332" customFormat="1" ht="18" customHeight="1">
      <c r="A38" s="328"/>
      <c r="B38" s="328"/>
      <c r="C38" s="329"/>
      <c r="D38" s="337" t="s">
        <v>130</v>
      </c>
      <c r="E38" s="433">
        <f>E27+E30</f>
        <v>0</v>
      </c>
      <c r="F38" s="433">
        <f>F27+F30</f>
        <v>380162</v>
      </c>
    </row>
    <row r="39" spans="5:6" ht="12.75">
      <c r="E39" s="122"/>
      <c r="F39" s="122"/>
    </row>
  </sheetData>
  <sheetProtection/>
  <mergeCells count="12">
    <mergeCell ref="E7:E8"/>
    <mergeCell ref="F7:F8"/>
    <mergeCell ref="A24:D24"/>
    <mergeCell ref="A1:F1"/>
    <mergeCell ref="A2:F2"/>
    <mergeCell ref="A3:F3"/>
    <mergeCell ref="A4:F4"/>
    <mergeCell ref="A5:F5"/>
    <mergeCell ref="A7:A8"/>
    <mergeCell ref="B7:B8"/>
    <mergeCell ref="C7:C8"/>
    <mergeCell ref="D7:D8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26/4
do Uchwały Nr 124/11 Zarządu Powiatu 
w  Stargardzie Szczecińskim
z dnia 13 stycznia 2011 r.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H37"/>
  <sheetViews>
    <sheetView zoomScalePageLayoutView="0" workbookViewId="0" topLeftCell="A10">
      <selection activeCell="A11" sqref="A11:A12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7.140625" style="2" customWidth="1"/>
    <col min="4" max="4" width="70.7109375" style="2" customWidth="1"/>
    <col min="5" max="6" width="25.7109375" style="3" customWidth="1"/>
    <col min="7" max="7" width="9.28125" style="2" bestFit="1" customWidth="1"/>
    <col min="8" max="8" width="10.421875" style="2" bestFit="1" customWidth="1"/>
    <col min="9" max="10" width="9.28125" style="2" bestFit="1" customWidth="1"/>
    <col min="11" max="16384" width="9.140625" style="2" customWidth="1"/>
  </cols>
  <sheetData>
    <row r="1" spans="1:6" ht="12.75">
      <c r="A1" s="877" t="s">
        <v>335</v>
      </c>
      <c r="B1" s="877"/>
      <c r="C1" s="877"/>
      <c r="D1" s="877"/>
      <c r="E1" s="877"/>
      <c r="F1" s="877"/>
    </row>
    <row r="2" spans="1:6" ht="12.75">
      <c r="A2" s="877" t="s">
        <v>441</v>
      </c>
      <c r="B2" s="877"/>
      <c r="C2" s="877"/>
      <c r="D2" s="877"/>
      <c r="E2" s="877"/>
      <c r="F2" s="877"/>
    </row>
    <row r="3" spans="1:6" ht="12.75">
      <c r="A3" s="877" t="s">
        <v>442</v>
      </c>
      <c r="B3" s="877"/>
      <c r="C3" s="877"/>
      <c r="D3" s="877"/>
      <c r="E3" s="877"/>
      <c r="F3" s="877"/>
    </row>
    <row r="4" spans="1:6" ht="12.75">
      <c r="A4" s="877" t="s">
        <v>509</v>
      </c>
      <c r="B4" s="877"/>
      <c r="C4" s="877"/>
      <c r="D4" s="877"/>
      <c r="E4" s="877"/>
      <c r="F4" s="877"/>
    </row>
    <row r="5" spans="1:6" ht="12.75">
      <c r="A5" s="877" t="s">
        <v>161</v>
      </c>
      <c r="B5" s="877"/>
      <c r="C5" s="877"/>
      <c r="D5" s="877"/>
      <c r="E5" s="877"/>
      <c r="F5" s="877"/>
    </row>
    <row r="6" spans="1:6" ht="12.75">
      <c r="A6" s="67"/>
      <c r="B6" s="67"/>
      <c r="C6" s="67"/>
      <c r="F6" s="121" t="s">
        <v>133</v>
      </c>
    </row>
    <row r="7" spans="1:6" ht="16.5" customHeight="1">
      <c r="A7" s="878" t="s">
        <v>220</v>
      </c>
      <c r="B7" s="878" t="s">
        <v>221</v>
      </c>
      <c r="C7" s="878" t="s">
        <v>222</v>
      </c>
      <c r="D7" s="875" t="s">
        <v>209</v>
      </c>
      <c r="E7" s="875" t="s">
        <v>443</v>
      </c>
      <c r="F7" s="875" t="s">
        <v>440</v>
      </c>
    </row>
    <row r="8" spans="1:6" ht="14.25" customHeight="1">
      <c r="A8" s="878"/>
      <c r="B8" s="878"/>
      <c r="C8" s="878"/>
      <c r="D8" s="875"/>
      <c r="E8" s="875"/>
      <c r="F8" s="875"/>
    </row>
    <row r="9" spans="1:6" ht="19.5" customHeight="1">
      <c r="A9" s="878"/>
      <c r="B9" s="878"/>
      <c r="C9" s="878"/>
      <c r="D9" s="875"/>
      <c r="E9" s="875"/>
      <c r="F9" s="875"/>
    </row>
    <row r="10" spans="1:6" s="24" customFormat="1" ht="24" customHeight="1">
      <c r="A10" s="349">
        <v>600</v>
      </c>
      <c r="B10" s="349"/>
      <c r="C10" s="349"/>
      <c r="D10" s="312" t="s">
        <v>245</v>
      </c>
      <c r="E10" s="313">
        <f>E11</f>
        <v>300000</v>
      </c>
      <c r="F10" s="313">
        <f>F11</f>
        <v>0</v>
      </c>
    </row>
    <row r="11" spans="1:6" s="24" customFormat="1" ht="20.25" customHeight="1">
      <c r="A11" s="560"/>
      <c r="B11" s="535">
        <v>60016</v>
      </c>
      <c r="C11" s="535"/>
      <c r="D11" s="504" t="s">
        <v>270</v>
      </c>
      <c r="E11" s="517">
        <f>SUM(E12:E12)</f>
        <v>300000</v>
      </c>
      <c r="F11" s="517">
        <f>SUM(F12:F12)</f>
        <v>0</v>
      </c>
    </row>
    <row r="12" spans="1:6" ht="55.5" customHeight="1">
      <c r="A12" s="560"/>
      <c r="B12" s="71"/>
      <c r="C12" s="71">
        <v>2310</v>
      </c>
      <c r="D12" s="19" t="s">
        <v>59</v>
      </c>
      <c r="E12" s="23">
        <v>300000</v>
      </c>
      <c r="F12" s="23">
        <v>0</v>
      </c>
    </row>
    <row r="13" spans="1:6" s="24" customFormat="1" ht="20.25" customHeight="1">
      <c r="A13" s="311" t="s">
        <v>38</v>
      </c>
      <c r="B13" s="311"/>
      <c r="C13" s="311"/>
      <c r="D13" s="312" t="s">
        <v>39</v>
      </c>
      <c r="E13" s="313">
        <f>E14</f>
        <v>60000</v>
      </c>
      <c r="F13" s="313">
        <f>SUM(F14)</f>
        <v>0</v>
      </c>
    </row>
    <row r="14" spans="1:6" s="24" customFormat="1" ht="25.5" customHeight="1">
      <c r="A14" s="556"/>
      <c r="B14" s="519" t="s">
        <v>56</v>
      </c>
      <c r="C14" s="519"/>
      <c r="D14" s="504" t="s">
        <v>57</v>
      </c>
      <c r="E14" s="517">
        <f>E15</f>
        <v>60000</v>
      </c>
      <c r="F14" s="517">
        <f>SUM(F15:F15)</f>
        <v>0</v>
      </c>
    </row>
    <row r="15" spans="1:6" ht="49.5" customHeight="1">
      <c r="A15" s="556"/>
      <c r="B15" s="22"/>
      <c r="C15" s="22" t="s">
        <v>58</v>
      </c>
      <c r="D15" s="19" t="s">
        <v>59</v>
      </c>
      <c r="E15" s="63">
        <v>60000</v>
      </c>
      <c r="F15" s="23">
        <v>0</v>
      </c>
    </row>
    <row r="16" spans="1:6" s="24" customFormat="1" ht="24" customHeight="1">
      <c r="A16" s="311" t="s">
        <v>68</v>
      </c>
      <c r="B16" s="311"/>
      <c r="C16" s="311"/>
      <c r="D16" s="312" t="s">
        <v>69</v>
      </c>
      <c r="E16" s="313">
        <f>SUM(E17,E19)</f>
        <v>2013815</v>
      </c>
      <c r="F16" s="313">
        <f>SUM(F17,F19)</f>
        <v>0</v>
      </c>
    </row>
    <row r="17" spans="1:6" s="24" customFormat="1" ht="27.75" customHeight="1">
      <c r="A17" s="556"/>
      <c r="B17" s="519" t="s">
        <v>70</v>
      </c>
      <c r="C17" s="519"/>
      <c r="D17" s="504" t="s">
        <v>71</v>
      </c>
      <c r="E17" s="517">
        <f>SUM(E18:E18)</f>
        <v>1667653</v>
      </c>
      <c r="F17" s="517">
        <f>SUM(F18:F18)</f>
        <v>0</v>
      </c>
    </row>
    <row r="18" spans="1:7" ht="45" customHeight="1">
      <c r="A18" s="556"/>
      <c r="B18" s="22"/>
      <c r="C18" s="22" t="s">
        <v>72</v>
      </c>
      <c r="D18" s="19" t="s">
        <v>73</v>
      </c>
      <c r="E18" s="63">
        <v>1667653</v>
      </c>
      <c r="F18" s="23">
        <v>0</v>
      </c>
      <c r="G18" s="96"/>
    </row>
    <row r="19" spans="1:6" s="24" customFormat="1" ht="21" customHeight="1">
      <c r="A19" s="556"/>
      <c r="B19" s="519" t="s">
        <v>83</v>
      </c>
      <c r="C19" s="519"/>
      <c r="D19" s="504" t="s">
        <v>84</v>
      </c>
      <c r="E19" s="517">
        <f>E20</f>
        <v>346162</v>
      </c>
      <c r="F19" s="517">
        <f>F20</f>
        <v>0</v>
      </c>
    </row>
    <row r="20" spans="1:6" ht="50.25" customHeight="1">
      <c r="A20" s="556"/>
      <c r="B20" s="22"/>
      <c r="C20" s="22" t="s">
        <v>72</v>
      </c>
      <c r="D20" s="19" t="s">
        <v>73</v>
      </c>
      <c r="E20" s="23">
        <v>346162</v>
      </c>
      <c r="F20" s="23">
        <v>0</v>
      </c>
    </row>
    <row r="21" spans="1:6" s="24" customFormat="1" ht="24.75" customHeight="1">
      <c r="A21" s="311" t="s">
        <v>90</v>
      </c>
      <c r="B21" s="311"/>
      <c r="C21" s="311"/>
      <c r="D21" s="312" t="s">
        <v>91</v>
      </c>
      <c r="E21" s="313">
        <f>E22</f>
        <v>34000</v>
      </c>
      <c r="F21" s="313">
        <f>F22</f>
        <v>0</v>
      </c>
    </row>
    <row r="22" spans="1:6" s="24" customFormat="1" ht="29.25" customHeight="1">
      <c r="A22" s="556"/>
      <c r="B22" s="519" t="s">
        <v>92</v>
      </c>
      <c r="C22" s="519"/>
      <c r="D22" s="504" t="s">
        <v>188</v>
      </c>
      <c r="E22" s="517">
        <f>E23</f>
        <v>34000</v>
      </c>
      <c r="F22" s="517">
        <f>SUM(F23:F23)</f>
        <v>0</v>
      </c>
    </row>
    <row r="23" spans="1:6" ht="55.5" customHeight="1">
      <c r="A23" s="556"/>
      <c r="B23" s="22"/>
      <c r="C23" s="22" t="s">
        <v>72</v>
      </c>
      <c r="D23" s="19" t="s">
        <v>73</v>
      </c>
      <c r="E23" s="63">
        <v>34000</v>
      </c>
      <c r="F23" s="23">
        <v>0</v>
      </c>
    </row>
    <row r="24" spans="1:6" ht="30" customHeight="1">
      <c r="A24" s="879" t="s">
        <v>324</v>
      </c>
      <c r="B24" s="879"/>
      <c r="C24" s="879"/>
      <c r="D24" s="879"/>
      <c r="E24" s="320">
        <f>E10+E13+E16+E21</f>
        <v>2407815</v>
      </c>
      <c r="F24" s="320">
        <f>F10+F13+F16+F21</f>
        <v>0</v>
      </c>
    </row>
    <row r="26" spans="1:6" s="324" customFormat="1" ht="18" customHeight="1">
      <c r="A26" s="321"/>
      <c r="B26" s="321"/>
      <c r="C26" s="321"/>
      <c r="D26" s="322" t="s">
        <v>516</v>
      </c>
      <c r="E26" s="428">
        <f>SUM(E28)</f>
        <v>2407815</v>
      </c>
      <c r="F26" s="428">
        <f>SUM(F28)</f>
        <v>0</v>
      </c>
    </row>
    <row r="27" spans="1:6" s="327" customFormat="1" ht="11.25">
      <c r="A27" s="341"/>
      <c r="B27" s="341"/>
      <c r="C27" s="341"/>
      <c r="D27" s="342" t="s">
        <v>225</v>
      </c>
      <c r="E27" s="429"/>
      <c r="F27" s="429"/>
    </row>
    <row r="28" spans="1:6" s="332" customFormat="1" ht="31.5" customHeight="1">
      <c r="A28" s="328"/>
      <c r="B28" s="328"/>
      <c r="C28" s="329"/>
      <c r="D28" s="339" t="s">
        <v>500</v>
      </c>
      <c r="E28" s="430">
        <f>E10+E13+E16+E21</f>
        <v>2407815</v>
      </c>
      <c r="F28" s="441">
        <v>0</v>
      </c>
    </row>
    <row r="29" spans="1:6" s="332" customFormat="1" ht="18" customHeight="1">
      <c r="A29" s="328"/>
      <c r="B29" s="328"/>
      <c r="C29" s="329"/>
      <c r="D29" s="330" t="s">
        <v>515</v>
      </c>
      <c r="E29" s="431">
        <f>SUM(E31:E36)</f>
        <v>0</v>
      </c>
      <c r="F29" s="431">
        <f>SUM(F31:F36)</f>
        <v>0</v>
      </c>
    </row>
    <row r="30" spans="1:6" s="327" customFormat="1" ht="13.5" customHeight="1">
      <c r="A30" s="325"/>
      <c r="B30" s="325"/>
      <c r="C30" s="326"/>
      <c r="D30" s="292" t="s">
        <v>225</v>
      </c>
      <c r="E30" s="432"/>
      <c r="F30" s="432"/>
    </row>
    <row r="31" spans="1:8" s="332" customFormat="1" ht="18" customHeight="1">
      <c r="A31" s="328"/>
      <c r="B31" s="328"/>
      <c r="C31" s="329"/>
      <c r="D31" s="339" t="s">
        <v>336</v>
      </c>
      <c r="E31" s="441">
        <v>0</v>
      </c>
      <c r="F31" s="441">
        <v>0</v>
      </c>
      <c r="H31" s="335"/>
    </row>
    <row r="32" spans="1:6" s="332" customFormat="1" ht="18" customHeight="1">
      <c r="A32" s="336"/>
      <c r="B32" s="328"/>
      <c r="C32" s="329"/>
      <c r="D32" s="339" t="s">
        <v>337</v>
      </c>
      <c r="E32" s="441">
        <v>0</v>
      </c>
      <c r="F32" s="441">
        <v>0</v>
      </c>
    </row>
    <row r="33" spans="1:6" s="332" customFormat="1" ht="18" customHeight="1">
      <c r="A33" s="328"/>
      <c r="B33" s="328"/>
      <c r="C33" s="329"/>
      <c r="D33" s="339" t="s">
        <v>338</v>
      </c>
      <c r="E33" s="441">
        <v>0</v>
      </c>
      <c r="F33" s="441">
        <v>0</v>
      </c>
    </row>
    <row r="34" spans="1:6" s="332" customFormat="1" ht="18" customHeight="1">
      <c r="A34" s="328"/>
      <c r="B34" s="328"/>
      <c r="C34" s="329"/>
      <c r="D34" s="339" t="s">
        <v>339</v>
      </c>
      <c r="E34" s="441">
        <v>0</v>
      </c>
      <c r="F34" s="441">
        <v>0</v>
      </c>
    </row>
    <row r="35" spans="1:6" s="332" customFormat="1" ht="42" customHeight="1">
      <c r="A35" s="328"/>
      <c r="B35" s="328"/>
      <c r="C35" s="329"/>
      <c r="D35" s="339" t="s">
        <v>518</v>
      </c>
      <c r="E35" s="441">
        <v>0</v>
      </c>
      <c r="F35" s="441">
        <v>0</v>
      </c>
    </row>
    <row r="36" spans="1:6" s="332" customFormat="1" ht="19.5" customHeight="1">
      <c r="A36" s="328"/>
      <c r="B36" s="328"/>
      <c r="C36" s="329"/>
      <c r="D36" s="340" t="s">
        <v>445</v>
      </c>
      <c r="E36" s="441">
        <v>0</v>
      </c>
      <c r="F36" s="441">
        <v>0</v>
      </c>
    </row>
    <row r="37" spans="1:6" s="332" customFormat="1" ht="18" customHeight="1">
      <c r="A37" s="328"/>
      <c r="B37" s="328"/>
      <c r="C37" s="329"/>
      <c r="D37" s="337" t="s">
        <v>130</v>
      </c>
      <c r="E37" s="433">
        <f>E26+E29</f>
        <v>2407815</v>
      </c>
      <c r="F37" s="433">
        <f>F26+F29</f>
        <v>0</v>
      </c>
    </row>
  </sheetData>
  <sheetProtection/>
  <mergeCells count="12">
    <mergeCell ref="A1:F1"/>
    <mergeCell ref="A2:F2"/>
    <mergeCell ref="A3:F3"/>
    <mergeCell ref="D7:D9"/>
    <mergeCell ref="E7:E9"/>
    <mergeCell ref="F7:F9"/>
    <mergeCell ref="A24:D24"/>
    <mergeCell ref="A7:A9"/>
    <mergeCell ref="B7:B9"/>
    <mergeCell ref="C7:C9"/>
    <mergeCell ref="A4:F4"/>
    <mergeCell ref="A5:F5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26/5
do Uchwały Nr 124/11 Zarządu Powiatu 
w  Stargardzie Szczecińskim
z dnia 13 stycznia 2011 r.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PageLayoutView="0" workbookViewId="0" topLeftCell="B2">
      <selection activeCell="J11" sqref="J11"/>
    </sheetView>
  </sheetViews>
  <sheetFormatPr defaultColWidth="9.140625" defaultRowHeight="12.75"/>
  <cols>
    <col min="1" max="1" width="9.140625" style="72" hidden="1" customWidth="1"/>
    <col min="2" max="3" width="8.00390625" style="72" customWidth="1"/>
    <col min="4" max="4" width="7.00390625" style="72" customWidth="1"/>
    <col min="5" max="5" width="51.00390625" style="72" customWidth="1"/>
    <col min="6" max="6" width="24.8515625" style="118" customWidth="1"/>
    <col min="7" max="16384" width="9.140625" style="72" customWidth="1"/>
  </cols>
  <sheetData>
    <row r="1" spans="2:6" ht="60" customHeight="1">
      <c r="B1" s="885" t="s">
        <v>510</v>
      </c>
      <c r="C1" s="885"/>
      <c r="D1" s="885"/>
      <c r="E1" s="885"/>
      <c r="F1" s="885"/>
    </row>
    <row r="2" spans="2:6" ht="15">
      <c r="B2" s="886" t="s">
        <v>446</v>
      </c>
      <c r="C2" s="886"/>
      <c r="D2" s="886"/>
      <c r="E2" s="886"/>
      <c r="F2" s="886"/>
    </row>
    <row r="3" spans="2:6" ht="13.5" thickBot="1">
      <c r="B3" s="887"/>
      <c r="C3" s="887"/>
      <c r="D3" s="887"/>
      <c r="E3" s="887"/>
      <c r="F3" s="887"/>
    </row>
    <row r="4" spans="1:9" ht="53.25" customHeight="1">
      <c r="A4" s="75"/>
      <c r="B4" s="77" t="s">
        <v>220</v>
      </c>
      <c r="C4" s="77" t="s">
        <v>221</v>
      </c>
      <c r="D4" s="547" t="s">
        <v>222</v>
      </c>
      <c r="E4" s="77" t="s">
        <v>209</v>
      </c>
      <c r="F4" s="77" t="s">
        <v>444</v>
      </c>
      <c r="G4" s="73"/>
      <c r="H4" s="73"/>
      <c r="I4" s="73"/>
    </row>
    <row r="5" spans="1:9" ht="29.25" customHeight="1">
      <c r="A5" s="76"/>
      <c r="B5" s="544" t="s">
        <v>271</v>
      </c>
      <c r="C5" s="545"/>
      <c r="D5" s="545"/>
      <c r="E5" s="546" t="s">
        <v>272</v>
      </c>
      <c r="F5" s="548">
        <f>F6</f>
        <v>1071000</v>
      </c>
      <c r="G5" s="73"/>
      <c r="H5" s="73"/>
      <c r="I5" s="73"/>
    </row>
    <row r="6" spans="1:9" ht="33.75" customHeight="1">
      <c r="A6" s="76"/>
      <c r="B6" s="79"/>
      <c r="C6" s="89" t="s">
        <v>273</v>
      </c>
      <c r="D6" s="77"/>
      <c r="E6" s="78" t="s">
        <v>274</v>
      </c>
      <c r="F6" s="423">
        <f>F7+F8+F9+F10</f>
        <v>1071000</v>
      </c>
      <c r="G6" s="73"/>
      <c r="H6" s="73"/>
      <c r="I6" s="73"/>
    </row>
    <row r="7" spans="1:9" ht="39" customHeight="1">
      <c r="A7" s="76"/>
      <c r="B7" s="79"/>
      <c r="C7" s="79"/>
      <c r="D7" s="79" t="s">
        <v>301</v>
      </c>
      <c r="E7" s="80" t="s">
        <v>302</v>
      </c>
      <c r="F7" s="423">
        <v>820000</v>
      </c>
      <c r="G7" s="73"/>
      <c r="H7" s="73"/>
      <c r="I7" s="73"/>
    </row>
    <row r="8" spans="1:9" ht="75" customHeight="1">
      <c r="A8" s="76"/>
      <c r="B8" s="79"/>
      <c r="C8" s="79"/>
      <c r="D8" s="79" t="s">
        <v>303</v>
      </c>
      <c r="E8" s="80" t="s">
        <v>304</v>
      </c>
      <c r="F8" s="423">
        <v>100000</v>
      </c>
      <c r="G8" s="73"/>
      <c r="H8" s="73"/>
      <c r="I8" s="73"/>
    </row>
    <row r="9" spans="1:9" ht="51" customHeight="1">
      <c r="A9" s="76"/>
      <c r="B9" s="79"/>
      <c r="C9" s="79"/>
      <c r="D9" s="79" t="s">
        <v>436</v>
      </c>
      <c r="E9" s="80" t="s">
        <v>438</v>
      </c>
      <c r="F9" s="423">
        <v>60500</v>
      </c>
      <c r="G9" s="73"/>
      <c r="H9" s="73"/>
      <c r="I9" s="73"/>
    </row>
    <row r="10" spans="1:9" ht="53.25" customHeight="1">
      <c r="A10" s="76"/>
      <c r="B10" s="79"/>
      <c r="C10" s="79"/>
      <c r="D10" s="79" t="s">
        <v>437</v>
      </c>
      <c r="E10" s="80" t="s">
        <v>439</v>
      </c>
      <c r="F10" s="423">
        <v>90500</v>
      </c>
      <c r="G10" s="73"/>
      <c r="H10" s="73"/>
      <c r="I10" s="73"/>
    </row>
    <row r="11" spans="1:9" ht="29.25" customHeight="1">
      <c r="A11" s="76"/>
      <c r="B11" s="544" t="s">
        <v>319</v>
      </c>
      <c r="C11" s="545"/>
      <c r="D11" s="545"/>
      <c r="E11" s="546" t="s">
        <v>320</v>
      </c>
      <c r="F11" s="548">
        <f>F12</f>
        <v>3000</v>
      </c>
      <c r="G11" s="73"/>
      <c r="H11" s="73"/>
      <c r="I11" s="73"/>
    </row>
    <row r="12" spans="1:9" ht="33.75" customHeight="1">
      <c r="A12" s="76"/>
      <c r="B12" s="79"/>
      <c r="C12" s="89" t="s">
        <v>321</v>
      </c>
      <c r="D12" s="77"/>
      <c r="E12" s="78" t="s">
        <v>135</v>
      </c>
      <c r="F12" s="423">
        <f>F13+F14+F15</f>
        <v>3000</v>
      </c>
      <c r="G12" s="73"/>
      <c r="H12" s="73"/>
      <c r="I12" s="73"/>
    </row>
    <row r="13" spans="1:9" ht="25.5" customHeight="1">
      <c r="A13" s="76"/>
      <c r="B13" s="79"/>
      <c r="C13" s="89"/>
      <c r="D13" s="79" t="s">
        <v>202</v>
      </c>
      <c r="E13" s="91" t="s">
        <v>203</v>
      </c>
      <c r="F13" s="423">
        <v>1000</v>
      </c>
      <c r="G13" s="73"/>
      <c r="H13" s="73"/>
      <c r="I13" s="73"/>
    </row>
    <row r="14" spans="1:9" ht="28.5" customHeight="1">
      <c r="A14" s="76"/>
      <c r="B14" s="79"/>
      <c r="C14" s="79"/>
      <c r="D14" s="158" t="s">
        <v>204</v>
      </c>
      <c r="E14" s="6" t="s">
        <v>205</v>
      </c>
      <c r="F14" s="423">
        <v>1000</v>
      </c>
      <c r="G14" s="73"/>
      <c r="H14" s="73"/>
      <c r="I14" s="73"/>
    </row>
    <row r="15" spans="1:9" ht="29.25" customHeight="1">
      <c r="A15" s="76"/>
      <c r="B15" s="79"/>
      <c r="C15" s="79"/>
      <c r="D15" s="158" t="s">
        <v>305</v>
      </c>
      <c r="E15" s="6" t="s">
        <v>306</v>
      </c>
      <c r="F15" s="423">
        <v>1000</v>
      </c>
      <c r="G15" s="73"/>
      <c r="H15" s="73"/>
      <c r="I15" s="73"/>
    </row>
    <row r="16" spans="1:6" s="625" customFormat="1" ht="28.5" customHeight="1">
      <c r="A16" s="624"/>
      <c r="B16" s="888" t="s">
        <v>127</v>
      </c>
      <c r="C16" s="888"/>
      <c r="D16" s="888"/>
      <c r="E16" s="888"/>
      <c r="F16" s="626">
        <f>F11+F5</f>
        <v>1074000</v>
      </c>
    </row>
    <row r="17" ht="15" customHeight="1" thickBot="1">
      <c r="A17" s="81"/>
    </row>
    <row r="19" ht="12.75" customHeight="1"/>
    <row r="20" ht="12.75" customHeight="1"/>
  </sheetData>
  <sheetProtection/>
  <mergeCells count="4">
    <mergeCell ref="B1:F1"/>
    <mergeCell ref="B2:F2"/>
    <mergeCell ref="B3:F3"/>
    <mergeCell ref="B16:E16"/>
  </mergeCells>
  <printOptions horizontalCentered="1"/>
  <pageMargins left="0.4330708661417323" right="0.3937007874015748" top="1.38" bottom="0.984251968503937" header="0.5118110236220472" footer="0.5118110236220472"/>
  <pageSetup horizontalDpi="300" verticalDpi="300" orientation="portrait" paperSize="9" scale="92" r:id="rId1"/>
  <headerFooter alignWithMargins="0">
    <oddHeader>&amp;RZałącznik Nr 27
do Uchwały Nr 124/11 Zarządu Powiatu 
w  Stargardzie Szczecińskim
z dnia 13 stycznia 2011 r.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" width="4.421875" style="733" customWidth="1"/>
    <col min="2" max="2" width="12.8515625" style="733" customWidth="1"/>
    <col min="3" max="3" width="7.28125" style="733" customWidth="1"/>
    <col min="4" max="4" width="38.7109375" style="733" customWidth="1"/>
    <col min="5" max="5" width="14.140625" style="733" customWidth="1"/>
    <col min="6" max="6" width="15.57421875" style="733" customWidth="1"/>
    <col min="7" max="16384" width="9.140625" style="733" customWidth="1"/>
  </cols>
  <sheetData>
    <row r="1" spans="1:12" ht="43.5" customHeight="1">
      <c r="A1" s="892" t="s">
        <v>721</v>
      </c>
      <c r="B1" s="893"/>
      <c r="C1" s="893"/>
      <c r="D1" s="893"/>
      <c r="E1" s="893"/>
      <c r="F1" s="893"/>
      <c r="G1" s="730"/>
      <c r="H1" s="730"/>
      <c r="I1" s="731"/>
      <c r="J1" s="732"/>
      <c r="K1" s="732"/>
      <c r="L1" s="732"/>
    </row>
    <row r="2" ht="13.5" customHeight="1">
      <c r="D2" s="733" t="s">
        <v>699</v>
      </c>
    </row>
    <row r="3" spans="1:12" ht="24.75" customHeight="1">
      <c r="A3" s="894" t="s">
        <v>700</v>
      </c>
      <c r="B3" s="894"/>
      <c r="C3" s="895" t="s">
        <v>222</v>
      </c>
      <c r="D3" s="894" t="s">
        <v>209</v>
      </c>
      <c r="E3" s="896" t="s">
        <v>752</v>
      </c>
      <c r="F3" s="897" t="s">
        <v>755</v>
      </c>
      <c r="G3" s="734"/>
      <c r="H3" s="734"/>
      <c r="I3" s="734"/>
      <c r="J3" s="734"/>
      <c r="K3" s="735"/>
      <c r="L3" s="735"/>
    </row>
    <row r="4" spans="1:12" ht="9.75" customHeight="1">
      <c r="A4" s="894"/>
      <c r="B4" s="894"/>
      <c r="C4" s="894"/>
      <c r="D4" s="894"/>
      <c r="E4" s="896"/>
      <c r="F4" s="898"/>
      <c r="G4" s="734"/>
      <c r="H4" s="734"/>
      <c r="I4" s="734"/>
      <c r="J4" s="734"/>
      <c r="K4" s="735"/>
      <c r="L4" s="735"/>
    </row>
    <row r="5" spans="1:12" ht="27.75" customHeight="1">
      <c r="A5" s="736" t="s">
        <v>701</v>
      </c>
      <c r="B5" s="737" t="s">
        <v>702</v>
      </c>
      <c r="C5" s="736" t="s">
        <v>703</v>
      </c>
      <c r="D5" s="738" t="s">
        <v>223</v>
      </c>
      <c r="E5" s="739">
        <f>SUM(E6:E8)</f>
        <v>130000</v>
      </c>
      <c r="F5" s="739"/>
      <c r="G5" s="734"/>
      <c r="H5" s="734"/>
      <c r="I5" s="734"/>
      <c r="J5" s="734"/>
      <c r="K5" s="735"/>
      <c r="L5" s="735"/>
    </row>
    <row r="6" spans="1:12" ht="51" customHeight="1">
      <c r="A6" s="740" t="s">
        <v>704</v>
      </c>
      <c r="B6" s="740" t="s">
        <v>705</v>
      </c>
      <c r="C6" s="741" t="s">
        <v>200</v>
      </c>
      <c r="D6" s="742" t="s">
        <v>201</v>
      </c>
      <c r="E6" s="743">
        <v>7000</v>
      </c>
      <c r="F6" s="889" t="s">
        <v>756</v>
      </c>
      <c r="G6" s="734"/>
      <c r="H6" s="744"/>
      <c r="I6" s="734"/>
      <c r="J6" s="734"/>
      <c r="K6" s="735"/>
      <c r="L6" s="735"/>
    </row>
    <row r="7" spans="1:12" ht="37.5" customHeight="1">
      <c r="A7" s="740" t="s">
        <v>706</v>
      </c>
      <c r="B7" s="740" t="s">
        <v>705</v>
      </c>
      <c r="C7" s="741" t="s">
        <v>202</v>
      </c>
      <c r="D7" s="745" t="s">
        <v>203</v>
      </c>
      <c r="E7" s="743">
        <v>121000</v>
      </c>
      <c r="F7" s="890"/>
      <c r="G7" s="734"/>
      <c r="H7" s="734"/>
      <c r="I7" s="734"/>
      <c r="J7" s="734"/>
      <c r="K7" s="735"/>
      <c r="L7" s="735"/>
    </row>
    <row r="8" spans="1:12" ht="36.75" customHeight="1">
      <c r="A8" s="740" t="s">
        <v>388</v>
      </c>
      <c r="B8" s="740" t="s">
        <v>705</v>
      </c>
      <c r="C8" s="741" t="s">
        <v>448</v>
      </c>
      <c r="D8" s="742" t="s">
        <v>449</v>
      </c>
      <c r="E8" s="743">
        <v>2000</v>
      </c>
      <c r="F8" s="891"/>
      <c r="G8" s="734"/>
      <c r="H8" s="734"/>
      <c r="I8" s="734"/>
      <c r="J8" s="734"/>
      <c r="K8" s="735"/>
      <c r="L8" s="735"/>
    </row>
    <row r="9" spans="1:12" ht="33.75" customHeight="1">
      <c r="A9" s="736" t="s">
        <v>707</v>
      </c>
      <c r="B9" s="737" t="s">
        <v>702</v>
      </c>
      <c r="C9" s="736" t="s">
        <v>703</v>
      </c>
      <c r="D9" s="738" t="s">
        <v>440</v>
      </c>
      <c r="E9" s="739">
        <f>E10</f>
        <v>130000</v>
      </c>
      <c r="F9" s="739"/>
      <c r="G9" s="734"/>
      <c r="H9" s="734"/>
      <c r="I9" s="734"/>
      <c r="J9" s="734"/>
      <c r="K9" s="735"/>
      <c r="L9" s="735"/>
    </row>
    <row r="10" spans="1:12" ht="33.75" customHeight="1">
      <c r="A10" s="746"/>
      <c r="B10" s="747" t="s">
        <v>225</v>
      </c>
      <c r="C10" s="748"/>
      <c r="D10" s="749" t="s">
        <v>708</v>
      </c>
      <c r="E10" s="750">
        <f>SUM(E11:E12)</f>
        <v>130000</v>
      </c>
      <c r="F10" s="750"/>
      <c r="G10" s="734"/>
      <c r="H10" s="734"/>
      <c r="I10" s="734"/>
      <c r="J10" s="734"/>
      <c r="K10" s="735"/>
      <c r="L10" s="735"/>
    </row>
    <row r="11" spans="1:12" s="667" customFormat="1" ht="69.75" customHeight="1">
      <c r="A11" s="664" t="s">
        <v>704</v>
      </c>
      <c r="B11" s="751" t="s">
        <v>751</v>
      </c>
      <c r="C11" s="751" t="s">
        <v>703</v>
      </c>
      <c r="D11" s="752" t="s">
        <v>757</v>
      </c>
      <c r="E11" s="753">
        <v>40000</v>
      </c>
      <c r="F11" s="754" t="s">
        <v>0</v>
      </c>
      <c r="G11" s="665"/>
      <c r="H11" s="665"/>
      <c r="I11" s="665"/>
      <c r="J11" s="665"/>
      <c r="K11" s="666"/>
      <c r="L11" s="666"/>
    </row>
    <row r="12" spans="1:12" ht="33.75" customHeight="1">
      <c r="A12" s="755" t="s">
        <v>706</v>
      </c>
      <c r="B12" s="747"/>
      <c r="C12" s="748"/>
      <c r="D12" s="756" t="s">
        <v>709</v>
      </c>
      <c r="E12" s="757">
        <f>SUM(E14:E17)</f>
        <v>90000</v>
      </c>
      <c r="F12" s="758"/>
      <c r="G12" s="734"/>
      <c r="H12" s="734"/>
      <c r="I12" s="734"/>
      <c r="J12" s="734"/>
      <c r="K12" s="735"/>
      <c r="L12" s="735"/>
    </row>
    <row r="13" spans="1:12" ht="15.75" customHeight="1">
      <c r="A13" s="759"/>
      <c r="B13" s="746"/>
      <c r="C13" s="748"/>
      <c r="D13" s="760" t="s">
        <v>225</v>
      </c>
      <c r="E13" s="757"/>
      <c r="F13" s="758"/>
      <c r="G13" s="734"/>
      <c r="H13" s="734"/>
      <c r="I13" s="734"/>
      <c r="J13" s="734"/>
      <c r="K13" s="735"/>
      <c r="L13" s="735"/>
    </row>
    <row r="14" spans="1:12" ht="55.5" customHeight="1">
      <c r="A14" s="761" t="s">
        <v>710</v>
      </c>
      <c r="B14" s="761" t="s">
        <v>711</v>
      </c>
      <c r="C14" s="761" t="s">
        <v>703</v>
      </c>
      <c r="D14" s="762" t="s">
        <v>712</v>
      </c>
      <c r="E14" s="763">
        <v>2500</v>
      </c>
      <c r="F14" s="764" t="s">
        <v>758</v>
      </c>
      <c r="G14" s="734"/>
      <c r="H14" s="734"/>
      <c r="I14" s="734"/>
      <c r="J14" s="734"/>
      <c r="K14" s="735"/>
      <c r="L14" s="735"/>
    </row>
    <row r="15" spans="1:12" ht="30" customHeight="1">
      <c r="A15" s="761" t="s">
        <v>713</v>
      </c>
      <c r="B15" s="761" t="s">
        <v>711</v>
      </c>
      <c r="C15" s="761" t="s">
        <v>703</v>
      </c>
      <c r="D15" s="762" t="s">
        <v>714</v>
      </c>
      <c r="E15" s="763">
        <v>3000</v>
      </c>
      <c r="F15" s="764" t="s">
        <v>759</v>
      </c>
      <c r="G15" s="734"/>
      <c r="H15" s="734"/>
      <c r="I15" s="734"/>
      <c r="J15" s="734"/>
      <c r="K15" s="735"/>
      <c r="L15" s="735"/>
    </row>
    <row r="16" spans="1:12" ht="30" customHeight="1">
      <c r="A16" s="761" t="s">
        <v>715</v>
      </c>
      <c r="B16" s="755" t="s">
        <v>716</v>
      </c>
      <c r="C16" s="761" t="s">
        <v>703</v>
      </c>
      <c r="D16" s="762" t="s">
        <v>717</v>
      </c>
      <c r="E16" s="763">
        <v>24500</v>
      </c>
      <c r="F16" s="764" t="s">
        <v>759</v>
      </c>
      <c r="G16" s="734"/>
      <c r="H16" s="734"/>
      <c r="I16" s="734"/>
      <c r="J16" s="734"/>
      <c r="K16" s="735"/>
      <c r="L16" s="735"/>
    </row>
    <row r="17" spans="1:12" ht="51.75" customHeight="1">
      <c r="A17" s="761" t="s">
        <v>718</v>
      </c>
      <c r="B17" s="763" t="s">
        <v>719</v>
      </c>
      <c r="C17" s="761" t="s">
        <v>703</v>
      </c>
      <c r="D17" s="762" t="s">
        <v>720</v>
      </c>
      <c r="E17" s="763">
        <v>60000</v>
      </c>
      <c r="F17" s="764" t="s">
        <v>758</v>
      </c>
      <c r="G17" s="734"/>
      <c r="H17" s="734"/>
      <c r="I17" s="734"/>
      <c r="J17" s="734"/>
      <c r="K17" s="735"/>
      <c r="L17" s="735"/>
    </row>
    <row r="18" spans="1:12" ht="15">
      <c r="A18" s="734"/>
      <c r="B18" s="734"/>
      <c r="C18" s="734"/>
      <c r="D18" s="734"/>
      <c r="E18" s="734"/>
      <c r="F18" s="734"/>
      <c r="G18" s="734"/>
      <c r="H18" s="734"/>
      <c r="I18" s="734"/>
      <c r="J18" s="734"/>
      <c r="K18" s="735"/>
      <c r="L18" s="735"/>
    </row>
    <row r="19" spans="1:12" ht="15">
      <c r="A19" s="734"/>
      <c r="B19" s="734"/>
      <c r="C19" s="734"/>
      <c r="D19" s="734"/>
      <c r="E19" s="734"/>
      <c r="F19" s="734"/>
      <c r="G19" s="734"/>
      <c r="H19" s="734"/>
      <c r="I19" s="734"/>
      <c r="J19" s="734"/>
      <c r="K19" s="735"/>
      <c r="L19" s="735"/>
    </row>
    <row r="20" spans="1:12" ht="15">
      <c r="A20" s="734"/>
      <c r="B20" s="734"/>
      <c r="C20" s="734"/>
      <c r="D20" s="734"/>
      <c r="E20" s="734"/>
      <c r="F20" s="734"/>
      <c r="G20" s="734"/>
      <c r="H20" s="734"/>
      <c r="I20" s="734"/>
      <c r="J20" s="734"/>
      <c r="K20" s="735"/>
      <c r="L20" s="735"/>
    </row>
    <row r="21" spans="1:12" ht="15">
      <c r="A21" s="734"/>
      <c r="B21" s="734"/>
      <c r="C21" s="734"/>
      <c r="D21" s="734"/>
      <c r="E21" s="734"/>
      <c r="F21" s="734"/>
      <c r="G21" s="734"/>
      <c r="H21" s="734"/>
      <c r="I21" s="734"/>
      <c r="J21" s="734"/>
      <c r="K21" s="735"/>
      <c r="L21" s="735"/>
    </row>
    <row r="22" spans="1:12" ht="15">
      <c r="A22" s="735"/>
      <c r="B22" s="735"/>
      <c r="C22" s="735"/>
      <c r="D22" s="735"/>
      <c r="E22" s="735"/>
      <c r="F22" s="735"/>
      <c r="G22" s="735"/>
      <c r="H22" s="735"/>
      <c r="I22" s="735"/>
      <c r="J22" s="735"/>
      <c r="K22" s="735"/>
      <c r="L22" s="735"/>
    </row>
    <row r="23" spans="1:12" ht="15">
      <c r="A23" s="735"/>
      <c r="B23" s="735"/>
      <c r="C23" s="735"/>
      <c r="D23" s="735"/>
      <c r="E23" s="735"/>
      <c r="F23" s="735"/>
      <c r="G23" s="735"/>
      <c r="H23" s="735"/>
      <c r="I23" s="735"/>
      <c r="J23" s="735"/>
      <c r="K23" s="735"/>
      <c r="L23" s="735"/>
    </row>
    <row r="24" spans="1:12" ht="15">
      <c r="A24" s="735"/>
      <c r="B24" s="735"/>
      <c r="C24" s="735"/>
      <c r="D24" s="735"/>
      <c r="E24" s="735"/>
      <c r="F24" s="735"/>
      <c r="G24" s="735"/>
      <c r="H24" s="735"/>
      <c r="I24" s="735"/>
      <c r="J24" s="735"/>
      <c r="K24" s="735"/>
      <c r="L24" s="735"/>
    </row>
    <row r="25" spans="1:12" ht="15">
      <c r="A25" s="735"/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</row>
  </sheetData>
  <sheetProtection/>
  <mergeCells count="8">
    <mergeCell ref="F6:F8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362204724409449" right="0.15748031496062992" top="1.6141732283464567" bottom="3.110236220472441" header="0.6299212598425197" footer="0.2362204724409449"/>
  <pageSetup horizontalDpi="300" verticalDpi="300" orientation="portrait" paperSize="9" scale="85" r:id="rId1"/>
  <headerFooter alignWithMargins="0">
    <oddHeader>&amp;RZałącznik Nr 28 
do Uchwały Nr 124/11 Zarządu Powiatu 
w Stargardzie Szczecińskim
z dnia 13 stycznia 2011 r.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9.8515625" style="0" customWidth="1"/>
    <col min="2" max="2" width="9.28125" style="0" customWidth="1"/>
    <col min="3" max="3" width="10.00390625" style="0" customWidth="1"/>
    <col min="4" max="4" width="45.00390625" style="0" customWidth="1"/>
    <col min="5" max="5" width="26.00390625" style="0" customWidth="1"/>
  </cols>
  <sheetData>
    <row r="1" spans="1:6" ht="81" customHeight="1">
      <c r="A1" s="899" t="s">
        <v>677</v>
      </c>
      <c r="B1" s="899"/>
      <c r="C1" s="899"/>
      <c r="D1" s="899"/>
      <c r="E1" s="899"/>
      <c r="F1" s="152"/>
    </row>
    <row r="3" spans="1:5" ht="50.25" customHeight="1">
      <c r="A3" s="298" t="s">
        <v>220</v>
      </c>
      <c r="B3" s="298" t="s">
        <v>221</v>
      </c>
      <c r="C3" s="299" t="s">
        <v>222</v>
      </c>
      <c r="D3" s="300" t="s">
        <v>209</v>
      </c>
      <c r="E3" s="490" t="s">
        <v>224</v>
      </c>
    </row>
    <row r="4" spans="1:5" ht="12.75">
      <c r="A4" s="157">
        <v>1</v>
      </c>
      <c r="B4" s="157">
        <v>2</v>
      </c>
      <c r="C4" s="157" t="s">
        <v>388</v>
      </c>
      <c r="D4" s="157" t="s">
        <v>389</v>
      </c>
      <c r="E4" s="157" t="s">
        <v>390</v>
      </c>
    </row>
    <row r="5" spans="1:5" ht="28.5" customHeight="1">
      <c r="A5" s="903" t="s">
        <v>473</v>
      </c>
      <c r="B5" s="904"/>
      <c r="C5" s="904"/>
      <c r="D5" s="904"/>
      <c r="E5" s="905"/>
    </row>
    <row r="6" spans="1:5" s="153" customFormat="1" ht="29.25" customHeight="1">
      <c r="A6" s="476">
        <v>853</v>
      </c>
      <c r="B6" s="476"/>
      <c r="C6" s="476"/>
      <c r="D6" s="477" t="s">
        <v>91</v>
      </c>
      <c r="E6" s="489">
        <f>E7</f>
        <v>862080</v>
      </c>
    </row>
    <row r="7" spans="1:5" s="153" customFormat="1" ht="23.25" customHeight="1">
      <c r="A7" s="143"/>
      <c r="B7" s="264">
        <v>85395</v>
      </c>
      <c r="C7" s="264"/>
      <c r="D7" s="265" t="s">
        <v>318</v>
      </c>
      <c r="E7" s="414">
        <f>SUM(E8:E27)</f>
        <v>862080</v>
      </c>
    </row>
    <row r="8" spans="1:6" ht="21" customHeight="1">
      <c r="A8" s="143"/>
      <c r="B8" s="191"/>
      <c r="C8" s="485" t="s">
        <v>585</v>
      </c>
      <c r="D8" s="410" t="s">
        <v>212</v>
      </c>
      <c r="E8" s="162">
        <v>175884</v>
      </c>
      <c r="F8" s="155"/>
    </row>
    <row r="9" spans="1:5" ht="21" customHeight="1">
      <c r="A9" s="143"/>
      <c r="B9" s="191"/>
      <c r="C9" s="485" t="s">
        <v>367</v>
      </c>
      <c r="D9" s="387" t="s">
        <v>212</v>
      </c>
      <c r="E9" s="162">
        <v>10353</v>
      </c>
    </row>
    <row r="10" spans="1:5" ht="21" customHeight="1">
      <c r="A10" s="143"/>
      <c r="B10" s="191"/>
      <c r="C10" s="485" t="s">
        <v>586</v>
      </c>
      <c r="D10" s="387" t="s">
        <v>53</v>
      </c>
      <c r="E10" s="162">
        <v>12481</v>
      </c>
    </row>
    <row r="11" spans="1:5" ht="21" customHeight="1">
      <c r="A11" s="143"/>
      <c r="B11" s="191"/>
      <c r="C11" s="485" t="s">
        <v>587</v>
      </c>
      <c r="D11" s="387" t="s">
        <v>53</v>
      </c>
      <c r="E11" s="162">
        <v>735</v>
      </c>
    </row>
    <row r="12" spans="1:5" ht="21" customHeight="1">
      <c r="A12" s="143"/>
      <c r="B12" s="191"/>
      <c r="C12" s="485" t="s">
        <v>588</v>
      </c>
      <c r="D12" s="387" t="s">
        <v>252</v>
      </c>
      <c r="E12" s="162">
        <v>37564</v>
      </c>
    </row>
    <row r="13" spans="1:5" ht="21" customHeight="1">
      <c r="A13" s="143"/>
      <c r="B13" s="191"/>
      <c r="C13" s="485" t="s">
        <v>368</v>
      </c>
      <c r="D13" s="387" t="s">
        <v>252</v>
      </c>
      <c r="E13" s="162">
        <v>2212</v>
      </c>
    </row>
    <row r="14" spans="1:5" ht="21" customHeight="1">
      <c r="A14" s="143"/>
      <c r="B14" s="191"/>
      <c r="C14" s="485" t="s">
        <v>589</v>
      </c>
      <c r="D14" s="387" t="s">
        <v>12</v>
      </c>
      <c r="E14" s="162">
        <v>4871</v>
      </c>
    </row>
    <row r="15" spans="1:5" ht="21" customHeight="1">
      <c r="A15" s="143"/>
      <c r="B15" s="191"/>
      <c r="C15" s="485" t="s">
        <v>369</v>
      </c>
      <c r="D15" s="387" t="s">
        <v>12</v>
      </c>
      <c r="E15" s="162">
        <v>288</v>
      </c>
    </row>
    <row r="16" spans="1:5" ht="21" customHeight="1">
      <c r="A16" s="143"/>
      <c r="B16" s="191"/>
      <c r="C16" s="485" t="s">
        <v>613</v>
      </c>
      <c r="D16" s="410" t="s">
        <v>131</v>
      </c>
      <c r="E16" s="162">
        <v>60440</v>
      </c>
    </row>
    <row r="17" spans="1:5" ht="21" customHeight="1">
      <c r="A17" s="143"/>
      <c r="B17" s="191"/>
      <c r="C17" s="485" t="s">
        <v>370</v>
      </c>
      <c r="D17" s="410" t="s">
        <v>131</v>
      </c>
      <c r="E17" s="162">
        <v>3556</v>
      </c>
    </row>
    <row r="18" spans="1:5" ht="21" customHeight="1">
      <c r="A18" s="143"/>
      <c r="B18" s="191"/>
      <c r="C18" s="484" t="s">
        <v>529</v>
      </c>
      <c r="D18" s="387" t="s">
        <v>218</v>
      </c>
      <c r="E18" s="162">
        <v>61328</v>
      </c>
    </row>
    <row r="19" spans="1:5" ht="21" customHeight="1">
      <c r="A19" s="143"/>
      <c r="B19" s="191"/>
      <c r="C19" s="484" t="s">
        <v>371</v>
      </c>
      <c r="D19" s="387" t="s">
        <v>218</v>
      </c>
      <c r="E19" s="162">
        <v>3600</v>
      </c>
    </row>
    <row r="20" spans="1:5" ht="21" customHeight="1">
      <c r="A20" s="143"/>
      <c r="B20" s="191"/>
      <c r="C20" s="484" t="s">
        <v>530</v>
      </c>
      <c r="D20" s="387" t="s">
        <v>206</v>
      </c>
      <c r="E20" s="162">
        <v>448852</v>
      </c>
    </row>
    <row r="21" spans="1:5" s="153" customFormat="1" ht="21" customHeight="1">
      <c r="A21" s="143"/>
      <c r="B21" s="191"/>
      <c r="C21" s="484" t="s">
        <v>372</v>
      </c>
      <c r="D21" s="387" t="s">
        <v>206</v>
      </c>
      <c r="E21" s="162">
        <v>26405</v>
      </c>
    </row>
    <row r="22" spans="1:5" s="153" customFormat="1" ht="44.25" customHeight="1">
      <c r="A22" s="143"/>
      <c r="B22" s="191"/>
      <c r="C22" s="484" t="s">
        <v>531</v>
      </c>
      <c r="D22" s="291" t="s">
        <v>624</v>
      </c>
      <c r="E22" s="162">
        <v>3211</v>
      </c>
    </row>
    <row r="23" spans="1:5" s="153" customFormat="1" ht="49.5" customHeight="1">
      <c r="A23" s="143"/>
      <c r="B23" s="191"/>
      <c r="C23" s="484" t="s">
        <v>373</v>
      </c>
      <c r="D23" s="291" t="s">
        <v>624</v>
      </c>
      <c r="E23" s="162">
        <v>189</v>
      </c>
    </row>
    <row r="24" spans="1:5" s="153" customFormat="1" ht="21" customHeight="1">
      <c r="A24" s="143"/>
      <c r="B24" s="191"/>
      <c r="C24" s="484" t="s">
        <v>532</v>
      </c>
      <c r="D24" s="387" t="s">
        <v>215</v>
      </c>
      <c r="E24" s="162">
        <v>5837</v>
      </c>
    </row>
    <row r="25" spans="1:5" s="153" customFormat="1" ht="21" customHeight="1">
      <c r="A25" s="143"/>
      <c r="B25" s="191"/>
      <c r="C25" s="484" t="s">
        <v>409</v>
      </c>
      <c r="D25" s="387" t="s">
        <v>215</v>
      </c>
      <c r="E25" s="162">
        <v>343</v>
      </c>
    </row>
    <row r="26" spans="1:5" s="153" customFormat="1" ht="21" customHeight="1">
      <c r="A26" s="143"/>
      <c r="B26" s="191"/>
      <c r="C26" s="484" t="s">
        <v>590</v>
      </c>
      <c r="D26" s="387" t="s">
        <v>262</v>
      </c>
      <c r="E26" s="162">
        <v>3712</v>
      </c>
    </row>
    <row r="27" spans="1:5" s="153" customFormat="1" ht="21" customHeight="1">
      <c r="A27" s="143"/>
      <c r="B27" s="191"/>
      <c r="C27" s="484" t="s">
        <v>410</v>
      </c>
      <c r="D27" s="387" t="s">
        <v>262</v>
      </c>
      <c r="E27" s="162">
        <v>219</v>
      </c>
    </row>
    <row r="28" spans="1:5" s="168" customFormat="1" ht="21.75" customHeight="1">
      <c r="A28" s="143"/>
      <c r="B28" s="900" t="s">
        <v>470</v>
      </c>
      <c r="C28" s="619">
        <v>7</v>
      </c>
      <c r="D28" s="620"/>
      <c r="E28" s="621">
        <f>E8+E10+E12+E14+E16+E18+E20+E22+E24+E26</f>
        <v>814180</v>
      </c>
    </row>
    <row r="29" spans="1:5" s="168" customFormat="1" ht="19.5" customHeight="1">
      <c r="A29" s="143"/>
      <c r="B29" s="900"/>
      <c r="C29" s="619">
        <v>9</v>
      </c>
      <c r="D29" s="620"/>
      <c r="E29" s="621">
        <f>E9+E11+E13+E15+E17+E19+E21+E23+E25+E27</f>
        <v>47900</v>
      </c>
    </row>
    <row r="30" spans="1:5" s="168" customFormat="1" ht="18.75" customHeight="1">
      <c r="A30" s="143"/>
      <c r="B30" s="901" t="s">
        <v>636</v>
      </c>
      <c r="C30" s="901"/>
      <c r="D30" s="622"/>
      <c r="E30" s="623">
        <f>E28+E29</f>
        <v>862080</v>
      </c>
    </row>
    <row r="31" spans="1:5" s="169" customFormat="1" ht="20.25" customHeight="1">
      <c r="A31" s="143"/>
      <c r="B31" s="521"/>
      <c r="C31" s="521"/>
      <c r="D31" s="522" t="s">
        <v>637</v>
      </c>
      <c r="E31" s="523">
        <f>SUM(E8:E17)</f>
        <v>308384</v>
      </c>
    </row>
    <row r="32" spans="1:5" s="169" customFormat="1" ht="22.5" customHeight="1">
      <c r="A32" s="143"/>
      <c r="B32" s="521"/>
      <c r="C32" s="521"/>
      <c r="D32" s="522" t="s">
        <v>638</v>
      </c>
      <c r="E32" s="523">
        <f>SUM(E18:E27)</f>
        <v>553696</v>
      </c>
    </row>
    <row r="33" spans="1:5" s="74" customFormat="1" ht="26.25" customHeight="1">
      <c r="A33" s="143"/>
      <c r="B33" s="902" t="s">
        <v>127</v>
      </c>
      <c r="C33" s="902"/>
      <c r="D33" s="902"/>
      <c r="E33" s="301">
        <f>SUM(E31:E32)</f>
        <v>862080</v>
      </c>
    </row>
  </sheetData>
  <sheetProtection/>
  <mergeCells count="5">
    <mergeCell ref="A1:E1"/>
    <mergeCell ref="B28:B29"/>
    <mergeCell ref="B30:C30"/>
    <mergeCell ref="B33:D33"/>
    <mergeCell ref="A5:E5"/>
  </mergeCells>
  <printOptions horizontalCentered="1"/>
  <pageMargins left="0.984251968503937" right="0.7086614173228347" top="0.9448818897637796" bottom="0.5511811023622047" header="0.31496062992125984" footer="0.31496062992125984"/>
  <pageSetup horizontalDpi="300" verticalDpi="3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</sheetPr>
  <dimension ref="A1:J37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K24" sqref="K24"/>
    </sheetView>
  </sheetViews>
  <sheetFormatPr defaultColWidth="10.28125" defaultRowHeight="12.75"/>
  <cols>
    <col min="1" max="1" width="5.57421875" style="148" customWidth="1"/>
    <col min="2" max="2" width="9.00390625" style="148" customWidth="1"/>
    <col min="3" max="3" width="7.28125" style="148" customWidth="1"/>
    <col min="4" max="4" width="36.140625" style="148" customWidth="1"/>
    <col min="5" max="5" width="15.7109375" style="148" customWidth="1"/>
    <col min="6" max="6" width="14.7109375" style="148" customWidth="1"/>
    <col min="7" max="7" width="14.421875" style="148" customWidth="1"/>
    <col min="8" max="8" width="13.140625" style="148" customWidth="1"/>
    <col min="9" max="9" width="10.28125" style="147" customWidth="1"/>
    <col min="10" max="10" width="13.421875" style="147" customWidth="1"/>
    <col min="11" max="16384" width="10.28125" style="147" customWidth="1"/>
  </cols>
  <sheetData>
    <row r="1" spans="1:9" ht="78" customHeight="1">
      <c r="A1" s="912" t="s">
        <v>675</v>
      </c>
      <c r="B1" s="912"/>
      <c r="C1" s="912"/>
      <c r="D1" s="912"/>
      <c r="E1" s="912"/>
      <c r="F1" s="912"/>
      <c r="G1" s="912"/>
      <c r="H1" s="912"/>
      <c r="I1" s="156"/>
    </row>
    <row r="2" spans="1:8" ht="20.25" customHeight="1">
      <c r="A2" s="909" t="s">
        <v>446</v>
      </c>
      <c r="B2" s="909"/>
      <c r="C2" s="909"/>
      <c r="D2" s="909"/>
      <c r="E2" s="909"/>
      <c r="F2" s="909"/>
      <c r="G2" s="909"/>
      <c r="H2" s="909"/>
    </row>
    <row r="3" spans="1:8" s="149" customFormat="1" ht="15.75" customHeight="1">
      <c r="A3" s="910" t="s">
        <v>464</v>
      </c>
      <c r="B3" s="910" t="s">
        <v>221</v>
      </c>
      <c r="C3" s="911" t="s">
        <v>222</v>
      </c>
      <c r="D3" s="910" t="s">
        <v>209</v>
      </c>
      <c r="E3" s="910" t="s">
        <v>199</v>
      </c>
      <c r="F3" s="910"/>
      <c r="G3" s="910"/>
      <c r="H3" s="910"/>
    </row>
    <row r="4" spans="1:8" s="149" customFormat="1" ht="12.75">
      <c r="A4" s="910"/>
      <c r="B4" s="910"/>
      <c r="C4" s="911"/>
      <c r="D4" s="910"/>
      <c r="E4" s="913" t="s">
        <v>465</v>
      </c>
      <c r="F4" s="910" t="s">
        <v>466</v>
      </c>
      <c r="G4" s="910"/>
      <c r="H4" s="910"/>
    </row>
    <row r="5" spans="1:8" s="150" customFormat="1" ht="27" customHeight="1">
      <c r="A5" s="910"/>
      <c r="B5" s="910"/>
      <c r="C5" s="911"/>
      <c r="D5" s="910"/>
      <c r="E5" s="913"/>
      <c r="F5" s="154" t="s">
        <v>467</v>
      </c>
      <c r="G5" s="154" t="s">
        <v>468</v>
      </c>
      <c r="H5" s="154" t="s">
        <v>469</v>
      </c>
    </row>
    <row r="6" spans="1:8" s="150" customFormat="1" ht="27" customHeight="1">
      <c r="A6" s="914" t="s">
        <v>472</v>
      </c>
      <c r="B6" s="914"/>
      <c r="C6" s="914"/>
      <c r="D6" s="914"/>
      <c r="E6" s="914"/>
      <c r="F6" s="914"/>
      <c r="G6" s="914"/>
      <c r="H6" s="914"/>
    </row>
    <row r="7" spans="1:8" ht="36" customHeight="1">
      <c r="A7" s="914" t="s">
        <v>471</v>
      </c>
      <c r="B7" s="914"/>
      <c r="C7" s="914"/>
      <c r="D7" s="914"/>
      <c r="E7" s="914"/>
      <c r="F7" s="914"/>
      <c r="G7" s="914"/>
      <c r="H7" s="914"/>
    </row>
    <row r="8" spans="1:8" s="151" customFormat="1" ht="30" customHeight="1">
      <c r="A8" s="491">
        <v>853</v>
      </c>
      <c r="B8" s="491"/>
      <c r="C8" s="491"/>
      <c r="D8" s="492" t="s">
        <v>91</v>
      </c>
      <c r="E8" s="493">
        <f>E9</f>
        <v>180604</v>
      </c>
      <c r="F8" s="493">
        <f>F9</f>
        <v>10033</v>
      </c>
      <c r="G8" s="493">
        <f>G9</f>
        <v>170571</v>
      </c>
      <c r="H8" s="493">
        <f>H9</f>
        <v>0</v>
      </c>
    </row>
    <row r="9" spans="1:10" ht="34.5" customHeight="1">
      <c r="A9" s="135"/>
      <c r="B9" s="263" t="s">
        <v>97</v>
      </c>
      <c r="C9" s="261"/>
      <c r="D9" s="262" t="s">
        <v>318</v>
      </c>
      <c r="E9" s="385">
        <f>SUM(E10:E27)</f>
        <v>180604</v>
      </c>
      <c r="F9" s="385">
        <f>SUM(F10:F27)</f>
        <v>10033</v>
      </c>
      <c r="G9" s="385">
        <f>SUM(G10:G27)</f>
        <v>170571</v>
      </c>
      <c r="H9" s="385">
        <f>SUM(H10:H27)</f>
        <v>0</v>
      </c>
      <c r="I9" s="615"/>
      <c r="J9" s="155"/>
    </row>
    <row r="10" spans="1:8" ht="21.75" customHeight="1">
      <c r="A10" s="616"/>
      <c r="B10" s="616"/>
      <c r="C10" s="194" t="s">
        <v>585</v>
      </c>
      <c r="D10" s="378" t="s">
        <v>212</v>
      </c>
      <c r="E10" s="369">
        <f>SUM(F10:G10)</f>
        <v>97062</v>
      </c>
      <c r="F10" s="369">
        <v>0</v>
      </c>
      <c r="G10" s="369">
        <v>97062</v>
      </c>
      <c r="H10" s="616">
        <v>0</v>
      </c>
    </row>
    <row r="11" spans="1:8" ht="21.75" customHeight="1">
      <c r="A11" s="616"/>
      <c r="B11" s="616"/>
      <c r="C11" s="194" t="s">
        <v>367</v>
      </c>
      <c r="D11" s="378" t="s">
        <v>212</v>
      </c>
      <c r="E11" s="369">
        <f aca="true" t="shared" si="0" ref="E11:E27">SUM(F11:G11)</f>
        <v>5715</v>
      </c>
      <c r="F11" s="369">
        <v>5715</v>
      </c>
      <c r="G11" s="369">
        <v>0</v>
      </c>
      <c r="H11" s="616">
        <v>0</v>
      </c>
    </row>
    <row r="12" spans="1:8" ht="21.75" customHeight="1">
      <c r="A12" s="616"/>
      <c r="B12" s="616"/>
      <c r="C12" s="614" t="s">
        <v>586</v>
      </c>
      <c r="D12" s="387" t="s">
        <v>53</v>
      </c>
      <c r="E12" s="369">
        <f t="shared" si="0"/>
        <v>6932</v>
      </c>
      <c r="F12" s="369">
        <v>0</v>
      </c>
      <c r="G12" s="369">
        <v>6932</v>
      </c>
      <c r="H12" s="616">
        <v>0</v>
      </c>
    </row>
    <row r="13" spans="1:8" ht="21.75" customHeight="1">
      <c r="A13" s="616"/>
      <c r="B13" s="616"/>
      <c r="C13" s="614" t="s">
        <v>587</v>
      </c>
      <c r="D13" s="387" t="s">
        <v>53</v>
      </c>
      <c r="E13" s="369">
        <f t="shared" si="0"/>
        <v>409</v>
      </c>
      <c r="F13" s="369">
        <v>409</v>
      </c>
      <c r="G13" s="369">
        <v>0</v>
      </c>
      <c r="H13" s="616">
        <v>0</v>
      </c>
    </row>
    <row r="14" spans="1:8" ht="21.75" customHeight="1">
      <c r="A14" s="616"/>
      <c r="B14" s="616"/>
      <c r="C14" s="194" t="s">
        <v>588</v>
      </c>
      <c r="D14" s="378" t="s">
        <v>252</v>
      </c>
      <c r="E14" s="369">
        <f t="shared" si="0"/>
        <v>16287</v>
      </c>
      <c r="F14" s="369">
        <v>0</v>
      </c>
      <c r="G14" s="369">
        <v>16287</v>
      </c>
      <c r="H14" s="616">
        <v>0</v>
      </c>
    </row>
    <row r="15" spans="1:8" ht="21.75" customHeight="1">
      <c r="A15" s="616"/>
      <c r="B15" s="616"/>
      <c r="C15" s="194" t="s">
        <v>368</v>
      </c>
      <c r="D15" s="378" t="s">
        <v>252</v>
      </c>
      <c r="E15" s="369">
        <f t="shared" si="0"/>
        <v>959</v>
      </c>
      <c r="F15" s="369">
        <v>959</v>
      </c>
      <c r="G15" s="369">
        <v>0</v>
      </c>
      <c r="H15" s="616">
        <v>0</v>
      </c>
    </row>
    <row r="16" spans="1:8" ht="21.75" customHeight="1">
      <c r="A16" s="616"/>
      <c r="B16" s="616"/>
      <c r="C16" s="194" t="s">
        <v>589</v>
      </c>
      <c r="D16" s="378" t="s">
        <v>12</v>
      </c>
      <c r="E16" s="369">
        <f t="shared" si="0"/>
        <v>1461</v>
      </c>
      <c r="F16" s="369">
        <v>0</v>
      </c>
      <c r="G16" s="369">
        <v>1461</v>
      </c>
      <c r="H16" s="616">
        <v>0</v>
      </c>
    </row>
    <row r="17" spans="1:8" ht="21.75" customHeight="1">
      <c r="A17" s="616"/>
      <c r="B17" s="616"/>
      <c r="C17" s="194" t="s">
        <v>369</v>
      </c>
      <c r="D17" s="378" t="s">
        <v>12</v>
      </c>
      <c r="E17" s="369">
        <f t="shared" si="0"/>
        <v>86</v>
      </c>
      <c r="F17" s="369">
        <v>86</v>
      </c>
      <c r="G17" s="369">
        <v>0</v>
      </c>
      <c r="H17" s="616">
        <v>0</v>
      </c>
    </row>
    <row r="18" spans="1:8" ht="21.75" customHeight="1">
      <c r="A18" s="616"/>
      <c r="B18" s="616"/>
      <c r="C18" s="194" t="s">
        <v>529</v>
      </c>
      <c r="D18" s="378" t="s">
        <v>218</v>
      </c>
      <c r="E18" s="369">
        <f t="shared" si="0"/>
        <v>4198</v>
      </c>
      <c r="F18" s="369">
        <v>0</v>
      </c>
      <c r="G18" s="369">
        <v>4198</v>
      </c>
      <c r="H18" s="616">
        <v>0</v>
      </c>
    </row>
    <row r="19" spans="1:8" ht="21.75" customHeight="1">
      <c r="A19" s="616"/>
      <c r="B19" s="616"/>
      <c r="C19" s="194" t="s">
        <v>371</v>
      </c>
      <c r="D19" s="378" t="s">
        <v>218</v>
      </c>
      <c r="E19" s="369">
        <f t="shared" si="0"/>
        <v>237</v>
      </c>
      <c r="F19" s="369">
        <v>237</v>
      </c>
      <c r="G19" s="369">
        <v>0</v>
      </c>
      <c r="H19" s="616">
        <v>0</v>
      </c>
    </row>
    <row r="20" spans="1:8" ht="21.75" customHeight="1">
      <c r="A20" s="616"/>
      <c r="B20" s="616"/>
      <c r="C20" s="194" t="s">
        <v>530</v>
      </c>
      <c r="D20" s="378" t="s">
        <v>206</v>
      </c>
      <c r="E20" s="369">
        <f t="shared" si="0"/>
        <v>39719</v>
      </c>
      <c r="F20" s="369">
        <v>0</v>
      </c>
      <c r="G20" s="369">
        <v>39719</v>
      </c>
      <c r="H20" s="616">
        <v>0</v>
      </c>
    </row>
    <row r="21" spans="1:8" ht="21.75" customHeight="1">
      <c r="A21" s="616"/>
      <c r="B21" s="616"/>
      <c r="C21" s="194" t="s">
        <v>372</v>
      </c>
      <c r="D21" s="378" t="s">
        <v>206</v>
      </c>
      <c r="E21" s="369">
        <f t="shared" si="0"/>
        <v>2338</v>
      </c>
      <c r="F21" s="369">
        <v>2338</v>
      </c>
      <c r="G21" s="369">
        <v>0</v>
      </c>
      <c r="H21" s="616">
        <v>0</v>
      </c>
    </row>
    <row r="22" spans="1:8" ht="51.75" customHeight="1">
      <c r="A22" s="616"/>
      <c r="B22" s="616"/>
      <c r="C22" s="613" t="s">
        <v>531</v>
      </c>
      <c r="D22" s="494" t="s">
        <v>681</v>
      </c>
      <c r="E22" s="369">
        <f t="shared" si="0"/>
        <v>378</v>
      </c>
      <c r="F22" s="369">
        <v>0</v>
      </c>
      <c r="G22" s="369">
        <v>378</v>
      </c>
      <c r="H22" s="616">
        <v>0</v>
      </c>
    </row>
    <row r="23" spans="1:8" ht="62.25" customHeight="1">
      <c r="A23" s="616"/>
      <c r="B23" s="616"/>
      <c r="C23" s="613" t="s">
        <v>373</v>
      </c>
      <c r="D23" s="494" t="s">
        <v>682</v>
      </c>
      <c r="E23" s="369">
        <f t="shared" si="0"/>
        <v>22</v>
      </c>
      <c r="F23" s="369">
        <v>22</v>
      </c>
      <c r="G23" s="369">
        <v>0</v>
      </c>
      <c r="H23" s="616">
        <v>0</v>
      </c>
    </row>
    <row r="24" spans="1:8" ht="21.75" customHeight="1">
      <c r="A24" s="616"/>
      <c r="B24" s="616"/>
      <c r="C24" s="194" t="s">
        <v>532</v>
      </c>
      <c r="D24" s="378" t="s">
        <v>215</v>
      </c>
      <c r="E24" s="369">
        <f t="shared" si="0"/>
        <v>3004</v>
      </c>
      <c r="F24" s="369">
        <v>0</v>
      </c>
      <c r="G24" s="369">
        <v>3004</v>
      </c>
      <c r="H24" s="616">
        <v>0</v>
      </c>
    </row>
    <row r="25" spans="1:8" ht="21.75" customHeight="1">
      <c r="A25" s="616"/>
      <c r="B25" s="616"/>
      <c r="C25" s="194" t="s">
        <v>409</v>
      </c>
      <c r="D25" s="378" t="s">
        <v>215</v>
      </c>
      <c r="E25" s="369">
        <f t="shared" si="0"/>
        <v>176</v>
      </c>
      <c r="F25" s="369">
        <v>176</v>
      </c>
      <c r="G25" s="369">
        <v>0</v>
      </c>
      <c r="H25" s="616">
        <v>0</v>
      </c>
    </row>
    <row r="26" spans="1:8" ht="35.25" customHeight="1">
      <c r="A26" s="616"/>
      <c r="B26" s="616"/>
      <c r="C26" s="613" t="s">
        <v>590</v>
      </c>
      <c r="D26" s="387" t="s">
        <v>262</v>
      </c>
      <c r="E26" s="369">
        <f t="shared" si="0"/>
        <v>1530</v>
      </c>
      <c r="F26" s="369">
        <v>0</v>
      </c>
      <c r="G26" s="369">
        <v>1530</v>
      </c>
      <c r="H26" s="616">
        <v>0</v>
      </c>
    </row>
    <row r="27" spans="1:8" ht="33" customHeight="1">
      <c r="A27" s="616"/>
      <c r="B27" s="616"/>
      <c r="C27" s="613" t="s">
        <v>410</v>
      </c>
      <c r="D27" s="387" t="s">
        <v>262</v>
      </c>
      <c r="E27" s="369">
        <f t="shared" si="0"/>
        <v>91</v>
      </c>
      <c r="F27" s="369">
        <v>91</v>
      </c>
      <c r="G27" s="369">
        <v>0</v>
      </c>
      <c r="H27" s="616">
        <v>0</v>
      </c>
    </row>
    <row r="28" spans="1:8" ht="21.75" customHeight="1">
      <c r="A28" s="616"/>
      <c r="B28" s="616"/>
      <c r="C28" s="907">
        <v>7</v>
      </c>
      <c r="D28" s="907"/>
      <c r="E28" s="618">
        <f aca="true" t="shared" si="1" ref="E28:H29">E10+E12+E14+E16+E18+E20+E22+E24+E26</f>
        <v>170571</v>
      </c>
      <c r="F28" s="618">
        <f t="shared" si="1"/>
        <v>0</v>
      </c>
      <c r="G28" s="618">
        <f t="shared" si="1"/>
        <v>170571</v>
      </c>
      <c r="H28" s="618">
        <f t="shared" si="1"/>
        <v>0</v>
      </c>
    </row>
    <row r="29" spans="1:8" ht="21.75" customHeight="1">
      <c r="A29" s="616"/>
      <c r="B29" s="616"/>
      <c r="C29" s="907">
        <v>9</v>
      </c>
      <c r="D29" s="907"/>
      <c r="E29" s="618">
        <f t="shared" si="1"/>
        <v>10033</v>
      </c>
      <c r="F29" s="618">
        <f t="shared" si="1"/>
        <v>10033</v>
      </c>
      <c r="G29" s="618">
        <f t="shared" si="1"/>
        <v>0</v>
      </c>
      <c r="H29" s="618">
        <f t="shared" si="1"/>
        <v>0</v>
      </c>
    </row>
    <row r="30" spans="1:8" ht="21.75" customHeight="1">
      <c r="A30" s="616"/>
      <c r="B30" s="616"/>
      <c r="C30" s="907" t="s">
        <v>674</v>
      </c>
      <c r="D30" s="907"/>
      <c r="E30" s="618">
        <f>SUM(E28:E29)</f>
        <v>180604</v>
      </c>
      <c r="F30" s="618">
        <f>SUM(F28:F29)</f>
        <v>10033</v>
      </c>
      <c r="G30" s="618">
        <f>SUM(G28:G29)</f>
        <v>170571</v>
      </c>
      <c r="H30" s="618">
        <f>SUM(H28:H29)</f>
        <v>0</v>
      </c>
    </row>
    <row r="31" spans="1:8" ht="21.75" customHeight="1">
      <c r="A31" s="616"/>
      <c r="B31" s="616"/>
      <c r="C31" s="906" t="s">
        <v>637</v>
      </c>
      <c r="D31" s="906"/>
      <c r="E31" s="617">
        <f>SUM(E10:E17)</f>
        <v>128911</v>
      </c>
      <c r="F31" s="617">
        <f>SUM(F10:F17)</f>
        <v>7169</v>
      </c>
      <c r="G31" s="617">
        <f>SUM(G10:G17)</f>
        <v>121742</v>
      </c>
      <c r="H31" s="617">
        <f>SUM(H10:H17)</f>
        <v>0</v>
      </c>
    </row>
    <row r="32" spans="1:8" ht="21.75" customHeight="1">
      <c r="A32" s="616"/>
      <c r="B32" s="616"/>
      <c r="C32" s="906" t="s">
        <v>638</v>
      </c>
      <c r="D32" s="906"/>
      <c r="E32" s="617">
        <f>E27+E26+E25+E24+E23+E22+E21+E20+E19+E18</f>
        <v>51693</v>
      </c>
      <c r="F32" s="617">
        <f>F27+F26+F25+F24+F23+F22+F21+F20+F19+F18</f>
        <v>2864</v>
      </c>
      <c r="G32" s="617">
        <f>G27+G26+G25+G24+G23+G22+G21+G20+G19+G18</f>
        <v>48829</v>
      </c>
      <c r="H32" s="617">
        <f>H27+H26+H25+H24+H23+H22+H21+H20+H19+H18</f>
        <v>0</v>
      </c>
    </row>
    <row r="33" spans="1:8" ht="31.5" customHeight="1">
      <c r="A33" s="616"/>
      <c r="B33" s="616"/>
      <c r="C33" s="908" t="s">
        <v>533</v>
      </c>
      <c r="D33" s="908"/>
      <c r="E33" s="617">
        <f>SUM(E31:E32)</f>
        <v>180604</v>
      </c>
      <c r="F33" s="617">
        <f>SUM(F31:F32)</f>
        <v>10033</v>
      </c>
      <c r="G33" s="617">
        <f>SUM(G31:G32)</f>
        <v>170571</v>
      </c>
      <c r="H33" s="617">
        <f>SUM(H31:H32)</f>
        <v>0</v>
      </c>
    </row>
    <row r="37" ht="12.75">
      <c r="E37" s="729"/>
    </row>
  </sheetData>
  <sheetProtection/>
  <mergeCells count="17">
    <mergeCell ref="C28:D28"/>
    <mergeCell ref="C29:D29"/>
    <mergeCell ref="A1:H1"/>
    <mergeCell ref="E4:E5"/>
    <mergeCell ref="F4:H4"/>
    <mergeCell ref="A7:H7"/>
    <mergeCell ref="A6:H6"/>
    <mergeCell ref="C31:D31"/>
    <mergeCell ref="C32:D32"/>
    <mergeCell ref="C30:D30"/>
    <mergeCell ref="C33:D33"/>
    <mergeCell ref="A2:H2"/>
    <mergeCell ref="A3:A5"/>
    <mergeCell ref="B3:B5"/>
    <mergeCell ref="C3:C5"/>
    <mergeCell ref="D3:D5"/>
    <mergeCell ref="E3:H3"/>
  </mergeCells>
  <printOptions horizontalCentered="1"/>
  <pageMargins left="0.5905511811023623" right="0.4724409448818898" top="0.8661417322834646" bottom="0.7480314960629921" header="0.5905511811023623" footer="0.7086614173228347"/>
  <pageSetup horizontalDpi="300" verticalDpi="3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E35" sqref="E35"/>
    </sheetView>
  </sheetViews>
  <sheetFormatPr defaultColWidth="10.28125" defaultRowHeight="12.75"/>
  <cols>
    <col min="1" max="1" width="5.57421875" style="148" customWidth="1"/>
    <col min="2" max="2" width="9.00390625" style="148" customWidth="1"/>
    <col min="3" max="3" width="7.28125" style="148" customWidth="1"/>
    <col min="4" max="4" width="36.140625" style="148" customWidth="1"/>
    <col min="5" max="5" width="15.7109375" style="148" customWidth="1"/>
    <col min="6" max="6" width="14.7109375" style="148" customWidth="1"/>
    <col min="7" max="7" width="14.421875" style="148" customWidth="1"/>
    <col min="8" max="8" width="13.140625" style="148" customWidth="1"/>
    <col min="9" max="9" width="10.28125" style="147" customWidth="1"/>
    <col min="10" max="10" width="13.421875" style="147" customWidth="1"/>
    <col min="11" max="16384" width="10.28125" style="147" customWidth="1"/>
  </cols>
  <sheetData>
    <row r="1" spans="1:9" ht="63.75" customHeight="1">
      <c r="A1" s="912" t="s">
        <v>676</v>
      </c>
      <c r="B1" s="912"/>
      <c r="C1" s="912"/>
      <c r="D1" s="912"/>
      <c r="E1" s="912"/>
      <c r="F1" s="912"/>
      <c r="G1" s="912"/>
      <c r="H1" s="912"/>
      <c r="I1" s="156"/>
    </row>
    <row r="2" spans="1:8" ht="20.25" customHeight="1">
      <c r="A2" s="909" t="s">
        <v>139</v>
      </c>
      <c r="B2" s="909"/>
      <c r="C2" s="909"/>
      <c r="D2" s="909"/>
      <c r="E2" s="909"/>
      <c r="F2" s="909"/>
      <c r="G2" s="909"/>
      <c r="H2" s="909"/>
    </row>
    <row r="3" spans="1:8" s="149" customFormat="1" ht="15.75" customHeight="1">
      <c r="A3" s="910" t="s">
        <v>464</v>
      </c>
      <c r="B3" s="910" t="s">
        <v>221</v>
      </c>
      <c r="C3" s="911" t="s">
        <v>222</v>
      </c>
      <c r="D3" s="910" t="s">
        <v>209</v>
      </c>
      <c r="E3" s="910" t="s">
        <v>199</v>
      </c>
      <c r="F3" s="910"/>
      <c r="G3" s="910"/>
      <c r="H3" s="910"/>
    </row>
    <row r="4" spans="1:8" s="149" customFormat="1" ht="12.75">
      <c r="A4" s="910"/>
      <c r="B4" s="910"/>
      <c r="C4" s="911"/>
      <c r="D4" s="910"/>
      <c r="E4" s="913" t="s">
        <v>465</v>
      </c>
      <c r="F4" s="910" t="s">
        <v>466</v>
      </c>
      <c r="G4" s="910"/>
      <c r="H4" s="910"/>
    </row>
    <row r="5" spans="1:8" s="150" customFormat="1" ht="27" customHeight="1">
      <c r="A5" s="910"/>
      <c r="B5" s="910"/>
      <c r="C5" s="911"/>
      <c r="D5" s="910"/>
      <c r="E5" s="913"/>
      <c r="F5" s="154" t="s">
        <v>467</v>
      </c>
      <c r="G5" s="154" t="s">
        <v>468</v>
      </c>
      <c r="H5" s="154" t="s">
        <v>469</v>
      </c>
    </row>
    <row r="6" spans="1:8" s="150" customFormat="1" ht="20.25" customHeight="1">
      <c r="A6" s="914" t="s">
        <v>472</v>
      </c>
      <c r="B6" s="914"/>
      <c r="C6" s="914"/>
      <c r="D6" s="914"/>
      <c r="E6" s="914"/>
      <c r="F6" s="914"/>
      <c r="G6" s="914"/>
      <c r="H6" s="914"/>
    </row>
    <row r="7" spans="1:8" ht="21.75" customHeight="1">
      <c r="A7" s="914" t="s">
        <v>471</v>
      </c>
      <c r="B7" s="914"/>
      <c r="C7" s="914"/>
      <c r="D7" s="914"/>
      <c r="E7" s="914"/>
      <c r="F7" s="914"/>
      <c r="G7" s="914"/>
      <c r="H7" s="914"/>
    </row>
    <row r="8" spans="1:8" s="151" customFormat="1" ht="30" customHeight="1">
      <c r="A8" s="491">
        <v>853</v>
      </c>
      <c r="B8" s="491"/>
      <c r="C8" s="491"/>
      <c r="D8" s="492" t="s">
        <v>91</v>
      </c>
      <c r="E8" s="493">
        <f>E9</f>
        <v>681476</v>
      </c>
      <c r="F8" s="493">
        <f>F9</f>
        <v>37867</v>
      </c>
      <c r="G8" s="493">
        <f>G9</f>
        <v>643609</v>
      </c>
      <c r="H8" s="493">
        <f>H9</f>
        <v>0</v>
      </c>
    </row>
    <row r="9" spans="1:10" ht="20.25" customHeight="1">
      <c r="A9" s="135"/>
      <c r="B9" s="263" t="s">
        <v>97</v>
      </c>
      <c r="C9" s="261"/>
      <c r="D9" s="262" t="s">
        <v>318</v>
      </c>
      <c r="E9" s="385">
        <f>SUM(E10:E29)</f>
        <v>681476</v>
      </c>
      <c r="F9" s="385">
        <f>SUM(F10:F29)</f>
        <v>37867</v>
      </c>
      <c r="G9" s="385">
        <f>SUM(G10:G29)</f>
        <v>643609</v>
      </c>
      <c r="H9" s="385">
        <f>SUM(H10:H29)</f>
        <v>0</v>
      </c>
      <c r="I9" s="615"/>
      <c r="J9" s="155"/>
    </row>
    <row r="10" spans="1:8" ht="21.75" customHeight="1">
      <c r="A10" s="616"/>
      <c r="B10" s="616"/>
      <c r="C10" s="7" t="s">
        <v>585</v>
      </c>
      <c r="D10" s="16" t="s">
        <v>212</v>
      </c>
      <c r="E10" s="23">
        <f>SUM(F10:G10)</f>
        <v>78822</v>
      </c>
      <c r="F10" s="23">
        <v>0</v>
      </c>
      <c r="G10" s="23">
        <v>78822</v>
      </c>
      <c r="H10" s="616">
        <v>0</v>
      </c>
    </row>
    <row r="11" spans="1:8" ht="21.75" customHeight="1">
      <c r="A11" s="616"/>
      <c r="B11" s="616"/>
      <c r="C11" s="7" t="s">
        <v>367</v>
      </c>
      <c r="D11" s="9" t="s">
        <v>212</v>
      </c>
      <c r="E11" s="23">
        <f aca="true" t="shared" si="0" ref="E11:E29">SUM(F11:G11)</f>
        <v>4638</v>
      </c>
      <c r="F11" s="23">
        <v>4638</v>
      </c>
      <c r="G11" s="23">
        <v>0</v>
      </c>
      <c r="H11" s="616">
        <v>0</v>
      </c>
    </row>
    <row r="12" spans="1:8" ht="21.75" customHeight="1">
      <c r="A12" s="616"/>
      <c r="B12" s="616"/>
      <c r="C12" s="7" t="s">
        <v>586</v>
      </c>
      <c r="D12" s="9" t="s">
        <v>53</v>
      </c>
      <c r="E12" s="23">
        <f t="shared" si="0"/>
        <v>5549</v>
      </c>
      <c r="F12" s="23">
        <v>0</v>
      </c>
      <c r="G12" s="23">
        <v>5549</v>
      </c>
      <c r="H12" s="616">
        <v>0</v>
      </c>
    </row>
    <row r="13" spans="1:8" ht="21.75" customHeight="1">
      <c r="A13" s="616"/>
      <c r="B13" s="616"/>
      <c r="C13" s="7" t="s">
        <v>587</v>
      </c>
      <c r="D13" s="9" t="s">
        <v>53</v>
      </c>
      <c r="E13" s="23">
        <f t="shared" si="0"/>
        <v>326</v>
      </c>
      <c r="F13" s="23">
        <v>326</v>
      </c>
      <c r="G13" s="23">
        <v>0</v>
      </c>
      <c r="H13" s="616">
        <v>0</v>
      </c>
    </row>
    <row r="14" spans="1:8" ht="21.75" customHeight="1">
      <c r="A14" s="616"/>
      <c r="B14" s="616"/>
      <c r="C14" s="7" t="s">
        <v>588</v>
      </c>
      <c r="D14" s="9" t="s">
        <v>252</v>
      </c>
      <c r="E14" s="23">
        <f t="shared" si="0"/>
        <v>21277</v>
      </c>
      <c r="F14" s="23">
        <v>0</v>
      </c>
      <c r="G14" s="23">
        <v>21277</v>
      </c>
      <c r="H14" s="616">
        <v>0</v>
      </c>
    </row>
    <row r="15" spans="1:8" ht="21.75" customHeight="1">
      <c r="A15" s="616"/>
      <c r="B15" s="616"/>
      <c r="C15" s="7" t="s">
        <v>368</v>
      </c>
      <c r="D15" s="9" t="s">
        <v>252</v>
      </c>
      <c r="E15" s="23">
        <f t="shared" si="0"/>
        <v>1253</v>
      </c>
      <c r="F15" s="23">
        <v>1253</v>
      </c>
      <c r="G15" s="23">
        <v>0</v>
      </c>
      <c r="H15" s="616">
        <v>0</v>
      </c>
    </row>
    <row r="16" spans="1:8" ht="21.75" customHeight="1">
      <c r="A16" s="616"/>
      <c r="B16" s="616"/>
      <c r="C16" s="7" t="s">
        <v>589</v>
      </c>
      <c r="D16" s="9" t="s">
        <v>12</v>
      </c>
      <c r="E16" s="23">
        <f t="shared" si="0"/>
        <v>3410</v>
      </c>
      <c r="F16" s="23">
        <v>0</v>
      </c>
      <c r="G16" s="23">
        <v>3410</v>
      </c>
      <c r="H16" s="616">
        <v>0</v>
      </c>
    </row>
    <row r="17" spans="1:8" ht="21.75" customHeight="1">
      <c r="A17" s="616"/>
      <c r="B17" s="616"/>
      <c r="C17" s="7" t="s">
        <v>369</v>
      </c>
      <c r="D17" s="9" t="s">
        <v>12</v>
      </c>
      <c r="E17" s="23">
        <f t="shared" si="0"/>
        <v>202</v>
      </c>
      <c r="F17" s="23">
        <v>202</v>
      </c>
      <c r="G17" s="23">
        <v>0</v>
      </c>
      <c r="H17" s="616">
        <v>0</v>
      </c>
    </row>
    <row r="18" spans="1:8" ht="21.75" customHeight="1">
      <c r="A18" s="616"/>
      <c r="B18" s="616"/>
      <c r="C18" s="7" t="s">
        <v>613</v>
      </c>
      <c r="D18" s="16" t="s">
        <v>131</v>
      </c>
      <c r="E18" s="23">
        <f t="shared" si="0"/>
        <v>60440</v>
      </c>
      <c r="F18" s="23">
        <v>0</v>
      </c>
      <c r="G18" s="23">
        <v>60440</v>
      </c>
      <c r="H18" s="616">
        <v>0</v>
      </c>
    </row>
    <row r="19" spans="1:8" ht="21.75" customHeight="1">
      <c r="A19" s="616"/>
      <c r="B19" s="616"/>
      <c r="C19" s="7" t="s">
        <v>370</v>
      </c>
      <c r="D19" s="16" t="s">
        <v>131</v>
      </c>
      <c r="E19" s="23">
        <f t="shared" si="0"/>
        <v>3556</v>
      </c>
      <c r="F19" s="23">
        <v>3556</v>
      </c>
      <c r="G19" s="23">
        <v>0</v>
      </c>
      <c r="H19" s="616">
        <v>0</v>
      </c>
    </row>
    <row r="20" spans="1:8" ht="21.75" customHeight="1">
      <c r="A20" s="616"/>
      <c r="B20" s="616"/>
      <c r="C20" s="5" t="s">
        <v>529</v>
      </c>
      <c r="D20" s="9" t="s">
        <v>218</v>
      </c>
      <c r="E20" s="23">
        <f t="shared" si="0"/>
        <v>57130</v>
      </c>
      <c r="F20" s="23">
        <v>0</v>
      </c>
      <c r="G20" s="23">
        <v>57130</v>
      </c>
      <c r="H20" s="616">
        <v>0</v>
      </c>
    </row>
    <row r="21" spans="1:8" ht="21.75" customHeight="1">
      <c r="A21" s="616"/>
      <c r="B21" s="616"/>
      <c r="C21" s="5" t="s">
        <v>371</v>
      </c>
      <c r="D21" s="9" t="s">
        <v>218</v>
      </c>
      <c r="E21" s="23">
        <f t="shared" si="0"/>
        <v>3363</v>
      </c>
      <c r="F21" s="23">
        <v>3363</v>
      </c>
      <c r="G21" s="23">
        <v>0</v>
      </c>
      <c r="H21" s="616">
        <v>0</v>
      </c>
    </row>
    <row r="22" spans="1:8" ht="21.75" customHeight="1">
      <c r="A22" s="616"/>
      <c r="B22" s="616"/>
      <c r="C22" s="5" t="s">
        <v>530</v>
      </c>
      <c r="D22" s="9" t="s">
        <v>206</v>
      </c>
      <c r="E22" s="23">
        <f t="shared" si="0"/>
        <v>409133</v>
      </c>
      <c r="F22" s="23">
        <v>0</v>
      </c>
      <c r="G22" s="23">
        <v>409133</v>
      </c>
      <c r="H22" s="616">
        <v>0</v>
      </c>
    </row>
    <row r="23" spans="1:8" ht="21.75" customHeight="1">
      <c r="A23" s="616"/>
      <c r="B23" s="616"/>
      <c r="C23" s="5" t="s">
        <v>372</v>
      </c>
      <c r="D23" s="9" t="s">
        <v>206</v>
      </c>
      <c r="E23" s="23">
        <f t="shared" si="0"/>
        <v>24067</v>
      </c>
      <c r="F23" s="23">
        <v>24067</v>
      </c>
      <c r="G23" s="23">
        <v>0</v>
      </c>
      <c r="H23" s="616">
        <v>0</v>
      </c>
    </row>
    <row r="24" spans="1:8" ht="60.75" customHeight="1">
      <c r="A24" s="616"/>
      <c r="B24" s="616"/>
      <c r="C24" s="5" t="s">
        <v>531</v>
      </c>
      <c r="D24" s="291" t="s">
        <v>679</v>
      </c>
      <c r="E24" s="23">
        <f t="shared" si="0"/>
        <v>2833</v>
      </c>
      <c r="F24" s="23">
        <v>0</v>
      </c>
      <c r="G24" s="23">
        <v>2833</v>
      </c>
      <c r="H24" s="616">
        <v>0</v>
      </c>
    </row>
    <row r="25" spans="1:8" ht="61.5" customHeight="1">
      <c r="A25" s="616"/>
      <c r="B25" s="616"/>
      <c r="C25" s="5" t="s">
        <v>373</v>
      </c>
      <c r="D25" s="291" t="s">
        <v>680</v>
      </c>
      <c r="E25" s="23">
        <f t="shared" si="0"/>
        <v>167</v>
      </c>
      <c r="F25" s="23">
        <v>167</v>
      </c>
      <c r="G25" s="23">
        <v>0</v>
      </c>
      <c r="H25" s="616">
        <v>0</v>
      </c>
    </row>
    <row r="26" spans="1:8" ht="21.75" customHeight="1">
      <c r="A26" s="616"/>
      <c r="B26" s="616"/>
      <c r="C26" s="5" t="s">
        <v>532</v>
      </c>
      <c r="D26" s="9" t="s">
        <v>215</v>
      </c>
      <c r="E26" s="23">
        <f t="shared" si="0"/>
        <v>2833</v>
      </c>
      <c r="F26" s="23">
        <v>0</v>
      </c>
      <c r="G26" s="23">
        <v>2833</v>
      </c>
      <c r="H26" s="616"/>
    </row>
    <row r="27" spans="1:8" ht="21.75" customHeight="1">
      <c r="A27" s="616"/>
      <c r="B27" s="616"/>
      <c r="C27" s="5" t="s">
        <v>409</v>
      </c>
      <c r="D27" s="9" t="s">
        <v>215</v>
      </c>
      <c r="E27" s="23">
        <f t="shared" si="0"/>
        <v>167</v>
      </c>
      <c r="F27" s="23">
        <v>167</v>
      </c>
      <c r="G27" s="23">
        <v>0</v>
      </c>
      <c r="H27" s="616"/>
    </row>
    <row r="28" spans="1:8" ht="35.25" customHeight="1">
      <c r="A28" s="616"/>
      <c r="B28" s="616"/>
      <c r="C28" s="5" t="s">
        <v>590</v>
      </c>
      <c r="D28" s="9" t="s">
        <v>262</v>
      </c>
      <c r="E28" s="23">
        <f t="shared" si="0"/>
        <v>2182</v>
      </c>
      <c r="F28" s="23">
        <v>0</v>
      </c>
      <c r="G28" s="23">
        <v>2182</v>
      </c>
      <c r="H28" s="616">
        <v>0</v>
      </c>
    </row>
    <row r="29" spans="1:8" ht="35.25" customHeight="1">
      <c r="A29" s="616"/>
      <c r="B29" s="616"/>
      <c r="C29" s="5" t="s">
        <v>410</v>
      </c>
      <c r="D29" s="9" t="s">
        <v>262</v>
      </c>
      <c r="E29" s="23">
        <f t="shared" si="0"/>
        <v>128</v>
      </c>
      <c r="F29" s="23">
        <v>128</v>
      </c>
      <c r="G29" s="23">
        <v>0</v>
      </c>
      <c r="H29" s="616"/>
    </row>
    <row r="30" spans="1:8" ht="21.75" customHeight="1">
      <c r="A30" s="616"/>
      <c r="B30" s="616"/>
      <c r="C30" s="907">
        <v>7</v>
      </c>
      <c r="D30" s="907"/>
      <c r="E30" s="618">
        <f aca="true" t="shared" si="1" ref="E30:H31">E10+E12+E14+E16+E18+E20+E22+E24+E26+E28</f>
        <v>643609</v>
      </c>
      <c r="F30" s="618">
        <f t="shared" si="1"/>
        <v>0</v>
      </c>
      <c r="G30" s="618">
        <f t="shared" si="1"/>
        <v>643609</v>
      </c>
      <c r="H30" s="618">
        <f t="shared" si="1"/>
        <v>0</v>
      </c>
    </row>
    <row r="31" spans="1:8" ht="21.75" customHeight="1">
      <c r="A31" s="616"/>
      <c r="B31" s="616"/>
      <c r="C31" s="907">
        <v>9</v>
      </c>
      <c r="D31" s="907"/>
      <c r="E31" s="618">
        <f t="shared" si="1"/>
        <v>37867</v>
      </c>
      <c r="F31" s="618">
        <f t="shared" si="1"/>
        <v>37867</v>
      </c>
      <c r="G31" s="618">
        <f t="shared" si="1"/>
        <v>0</v>
      </c>
      <c r="H31" s="618">
        <f t="shared" si="1"/>
        <v>0</v>
      </c>
    </row>
    <row r="32" spans="1:8" ht="21.75" customHeight="1">
      <c r="A32" s="616"/>
      <c r="B32" s="616"/>
      <c r="C32" s="907" t="s">
        <v>674</v>
      </c>
      <c r="D32" s="907"/>
      <c r="E32" s="618">
        <f>SUM(E30:E31)</f>
        <v>681476</v>
      </c>
      <c r="F32" s="618">
        <f>SUM(F30:F31)</f>
        <v>37867</v>
      </c>
      <c r="G32" s="618">
        <f>SUM(G30:G31)</f>
        <v>643609</v>
      </c>
      <c r="H32" s="618">
        <f>SUM(H30:H31)</f>
        <v>0</v>
      </c>
    </row>
    <row r="33" spans="1:8" ht="21.75" customHeight="1">
      <c r="A33" s="616"/>
      <c r="B33" s="616"/>
      <c r="C33" s="906" t="s">
        <v>637</v>
      </c>
      <c r="D33" s="906"/>
      <c r="E33" s="617">
        <f>SUM(E10:E19)</f>
        <v>179473</v>
      </c>
      <c r="F33" s="617">
        <f>SUM(F10:F19)</f>
        <v>9975</v>
      </c>
      <c r="G33" s="617">
        <f>SUM(G10:G19)</f>
        <v>169498</v>
      </c>
      <c r="H33" s="617">
        <f>SUM(H10:H19)</f>
        <v>0</v>
      </c>
    </row>
    <row r="34" spans="1:8" ht="21.75" customHeight="1">
      <c r="A34" s="616"/>
      <c r="B34" s="616"/>
      <c r="C34" s="906" t="s">
        <v>638</v>
      </c>
      <c r="D34" s="906"/>
      <c r="E34" s="617">
        <f>SUM(E20:E29)</f>
        <v>502003</v>
      </c>
      <c r="F34" s="617">
        <f>SUM(F20:F29)</f>
        <v>27892</v>
      </c>
      <c r="G34" s="617">
        <f>SUM(G20:G29)</f>
        <v>474111</v>
      </c>
      <c r="H34" s="617">
        <f>SUM(H20:H29)</f>
        <v>0</v>
      </c>
    </row>
    <row r="35" spans="1:8" ht="31.5" customHeight="1">
      <c r="A35" s="616"/>
      <c r="B35" s="616"/>
      <c r="C35" s="908" t="s">
        <v>533</v>
      </c>
      <c r="D35" s="908"/>
      <c r="E35" s="617">
        <f>SUM(E33:E34)</f>
        <v>681476</v>
      </c>
      <c r="F35" s="617">
        <f>SUM(F33:F34)</f>
        <v>37867</v>
      </c>
      <c r="G35" s="617">
        <f>SUM(G33:G34)</f>
        <v>643609</v>
      </c>
      <c r="H35" s="617">
        <f>SUM(H33:H34)</f>
        <v>0</v>
      </c>
    </row>
  </sheetData>
  <sheetProtection/>
  <mergeCells count="17">
    <mergeCell ref="A1:H1"/>
    <mergeCell ref="A2:H2"/>
    <mergeCell ref="A3:A5"/>
    <mergeCell ref="B3:B5"/>
    <mergeCell ref="C3:C5"/>
    <mergeCell ref="D3:D5"/>
    <mergeCell ref="E3:H3"/>
    <mergeCell ref="E4:E5"/>
    <mergeCell ref="F4:H4"/>
    <mergeCell ref="C34:D34"/>
    <mergeCell ref="C35:D35"/>
    <mergeCell ref="A6:H6"/>
    <mergeCell ref="A7:H7"/>
    <mergeCell ref="C30:D30"/>
    <mergeCell ref="C31:D31"/>
    <mergeCell ref="C32:D32"/>
    <mergeCell ref="C33:D33"/>
  </mergeCells>
  <printOptions horizontalCentered="1"/>
  <pageMargins left="0.5905511811023623" right="0.4724409448818898" top="0.8661417322834646" bottom="0.7480314960629921" header="0.5905511811023623" footer="0.7086614173228347"/>
  <pageSetup horizontalDpi="300" verticalDpi="300" orientation="portrait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</sheetPr>
  <dimension ref="A1:N263"/>
  <sheetViews>
    <sheetView workbookViewId="0" topLeftCell="A1">
      <pane ySplit="5" topLeftCell="A30" activePane="bottomLeft" state="frozen"/>
      <selection pane="topLeft" activeCell="B85" sqref="B85"/>
      <selection pane="bottomLeft" activeCell="L41" sqref="L41"/>
    </sheetView>
  </sheetViews>
  <sheetFormatPr defaultColWidth="9.140625" defaultRowHeight="12.75"/>
  <cols>
    <col min="1" max="1" width="5.140625" style="680" customWidth="1"/>
    <col min="2" max="2" width="5.8515625" style="680" customWidth="1"/>
    <col min="3" max="3" width="6.8515625" style="680" customWidth="1"/>
    <col min="4" max="4" width="7.140625" style="680" customWidth="1"/>
    <col min="5" max="5" width="42.421875" style="680" customWidth="1"/>
    <col min="6" max="6" width="12.7109375" style="680" customWidth="1"/>
    <col min="7" max="8" width="15.421875" style="680" customWidth="1"/>
    <col min="9" max="9" width="14.7109375" style="680" customWidth="1"/>
    <col min="10" max="10" width="14.00390625" style="680" customWidth="1"/>
    <col min="11" max="11" width="22.140625" style="680" customWidth="1"/>
    <col min="12" max="16384" width="9.140625" style="680" customWidth="1"/>
  </cols>
  <sheetData>
    <row r="1" spans="1:14" ht="36.75" customHeight="1">
      <c r="A1" s="925" t="s">
        <v>722</v>
      </c>
      <c r="B1" s="926"/>
      <c r="C1" s="926"/>
      <c r="D1" s="926"/>
      <c r="E1" s="926"/>
      <c r="F1" s="926"/>
      <c r="G1" s="926"/>
      <c r="H1" s="926"/>
      <c r="I1" s="926"/>
      <c r="J1" s="926"/>
      <c r="K1" s="927"/>
      <c r="L1" s="679"/>
      <c r="M1" s="679"/>
      <c r="N1" s="679"/>
    </row>
    <row r="2" spans="1:11" ht="11.25" customHeight="1">
      <c r="A2" s="928"/>
      <c r="B2" s="928"/>
      <c r="C2" s="928"/>
      <c r="D2" s="928"/>
      <c r="E2" s="928"/>
      <c r="F2" s="928"/>
      <c r="G2" s="928"/>
      <c r="H2" s="928"/>
      <c r="I2" s="928"/>
      <c r="J2" s="928"/>
      <c r="K2" s="928"/>
    </row>
    <row r="3" spans="1:11" ht="12.75">
      <c r="A3" s="916" t="s">
        <v>700</v>
      </c>
      <c r="B3" s="916" t="s">
        <v>220</v>
      </c>
      <c r="C3" s="916" t="s">
        <v>723</v>
      </c>
      <c r="D3" s="916" t="s">
        <v>222</v>
      </c>
      <c r="E3" s="915" t="s">
        <v>724</v>
      </c>
      <c r="F3" s="915" t="s">
        <v>725</v>
      </c>
      <c r="G3" s="915" t="s">
        <v>199</v>
      </c>
      <c r="H3" s="915"/>
      <c r="I3" s="915"/>
      <c r="J3" s="915"/>
      <c r="K3" s="915" t="s">
        <v>726</v>
      </c>
    </row>
    <row r="4" spans="1:11" ht="12.75">
      <c r="A4" s="916"/>
      <c r="B4" s="916"/>
      <c r="C4" s="916"/>
      <c r="D4" s="916"/>
      <c r="E4" s="915"/>
      <c r="F4" s="915"/>
      <c r="G4" s="915" t="s">
        <v>727</v>
      </c>
      <c r="H4" s="915" t="s">
        <v>728</v>
      </c>
      <c r="I4" s="915"/>
      <c r="J4" s="915"/>
      <c r="K4" s="915"/>
    </row>
    <row r="5" spans="1:11" ht="39.75" customHeight="1">
      <c r="A5" s="916"/>
      <c r="B5" s="916"/>
      <c r="C5" s="916"/>
      <c r="D5" s="916"/>
      <c r="E5" s="915"/>
      <c r="F5" s="915"/>
      <c r="G5" s="915"/>
      <c r="H5" s="681" t="s">
        <v>729</v>
      </c>
      <c r="I5" s="681" t="s">
        <v>730</v>
      </c>
      <c r="J5" s="681" t="s">
        <v>731</v>
      </c>
      <c r="K5" s="915"/>
    </row>
    <row r="6" spans="1:11" s="684" customFormat="1" ht="15.75" customHeight="1">
      <c r="A6" s="682">
        <v>1</v>
      </c>
      <c r="B6" s="682">
        <v>2</v>
      </c>
      <c r="C6" s="682">
        <v>3</v>
      </c>
      <c r="D6" s="682">
        <v>4</v>
      </c>
      <c r="E6" s="683">
        <v>5</v>
      </c>
      <c r="F6" s="682">
        <v>6</v>
      </c>
      <c r="G6" s="682">
        <v>7</v>
      </c>
      <c r="H6" s="682">
        <v>8</v>
      </c>
      <c r="I6" s="682">
        <v>9</v>
      </c>
      <c r="J6" s="682">
        <v>10</v>
      </c>
      <c r="K6" s="682">
        <v>11</v>
      </c>
    </row>
    <row r="7" spans="1:11" ht="15" customHeight="1">
      <c r="A7" s="921" t="s">
        <v>732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</row>
    <row r="8" spans="1:11" ht="30" customHeight="1">
      <c r="A8" s="715"/>
      <c r="B8" s="715">
        <v>600</v>
      </c>
      <c r="C8" s="715"/>
      <c r="D8" s="715"/>
      <c r="E8" s="715" t="s">
        <v>245</v>
      </c>
      <c r="F8" s="716">
        <f>F9+F13+F15+F17+F18</f>
        <v>112003304</v>
      </c>
      <c r="G8" s="716">
        <f>G9+G13+G15+G17+G18</f>
        <v>7945003</v>
      </c>
      <c r="H8" s="716">
        <f>H9+H13+H15+H17+H18</f>
        <v>1300000</v>
      </c>
      <c r="I8" s="716">
        <f>I9+I13+I15+I17+I18</f>
        <v>2833770</v>
      </c>
      <c r="J8" s="716">
        <f>J9+J13+J15+J17+J18</f>
        <v>3811233</v>
      </c>
      <c r="K8" s="717"/>
    </row>
    <row r="9" spans="1:11" ht="48.75" customHeight="1">
      <c r="A9" s="685" t="s">
        <v>704</v>
      </c>
      <c r="B9" s="685">
        <v>600</v>
      </c>
      <c r="C9" s="685">
        <v>60014</v>
      </c>
      <c r="D9" s="685">
        <v>6050</v>
      </c>
      <c r="E9" s="363" t="s">
        <v>733</v>
      </c>
      <c r="F9" s="686">
        <v>41000304</v>
      </c>
      <c r="G9" s="686">
        <f>SUM(G10:G12)</f>
        <v>470000</v>
      </c>
      <c r="H9" s="686">
        <f>SUM(H10:H12)</f>
        <v>0</v>
      </c>
      <c r="I9" s="686">
        <f>SUM(I10:I12)</f>
        <v>0</v>
      </c>
      <c r="J9" s="686">
        <f>SUM(J10:J12)</f>
        <v>470000</v>
      </c>
      <c r="K9" s="687" t="s">
        <v>734</v>
      </c>
    </row>
    <row r="10" spans="1:11" ht="58.5" customHeight="1">
      <c r="A10" s="685"/>
      <c r="B10" s="685"/>
      <c r="C10" s="685"/>
      <c r="D10" s="685" t="s">
        <v>225</v>
      </c>
      <c r="E10" s="688" t="s">
        <v>735</v>
      </c>
      <c r="F10" s="689">
        <v>5080000</v>
      </c>
      <c r="G10" s="689">
        <f>SUM(H10:J10)</f>
        <v>100000</v>
      </c>
      <c r="H10" s="689">
        <v>0</v>
      </c>
      <c r="I10" s="690">
        <v>0</v>
      </c>
      <c r="J10" s="689">
        <v>100000</v>
      </c>
      <c r="K10" s="687" t="s">
        <v>734</v>
      </c>
    </row>
    <row r="11" spans="1:11" ht="30" customHeight="1">
      <c r="A11" s="685"/>
      <c r="B11" s="685"/>
      <c r="C11" s="685"/>
      <c r="D11" s="685"/>
      <c r="E11" s="363" t="s">
        <v>534</v>
      </c>
      <c r="F11" s="686">
        <f>SUM(G11)</f>
        <v>270000</v>
      </c>
      <c r="G11" s="686">
        <f>SUM(H11:J11)</f>
        <v>270000</v>
      </c>
      <c r="H11" s="686">
        <v>0</v>
      </c>
      <c r="I11" s="691">
        <v>0</v>
      </c>
      <c r="J11" s="686">
        <v>270000</v>
      </c>
      <c r="K11" s="687" t="s">
        <v>734</v>
      </c>
    </row>
    <row r="12" spans="1:11" ht="27.75" customHeight="1">
      <c r="A12" s="685"/>
      <c r="B12" s="685"/>
      <c r="C12" s="685"/>
      <c r="D12" s="685"/>
      <c r="E12" s="363" t="s">
        <v>535</v>
      </c>
      <c r="F12" s="686">
        <f>SUM(G12)</f>
        <v>100000</v>
      </c>
      <c r="G12" s="686">
        <f>SUM(H12:J12)</f>
        <v>100000</v>
      </c>
      <c r="H12" s="686">
        <v>0</v>
      </c>
      <c r="I12" s="691">
        <v>0</v>
      </c>
      <c r="J12" s="686">
        <v>100000</v>
      </c>
      <c r="K12" s="687" t="s">
        <v>734</v>
      </c>
    </row>
    <row r="13" spans="1:11" ht="52.5" customHeight="1">
      <c r="A13" s="685" t="s">
        <v>706</v>
      </c>
      <c r="B13" s="685"/>
      <c r="C13" s="685"/>
      <c r="D13" s="685">
        <v>6050</v>
      </c>
      <c r="E13" s="363" t="s">
        <v>736</v>
      </c>
      <c r="F13" s="686">
        <v>53178000</v>
      </c>
      <c r="G13" s="686">
        <f>G14</f>
        <v>6270003</v>
      </c>
      <c r="H13" s="686">
        <f>H14</f>
        <v>1300000</v>
      </c>
      <c r="I13" s="686">
        <f>I14</f>
        <v>2833770</v>
      </c>
      <c r="J13" s="686">
        <f>J14</f>
        <v>2136233</v>
      </c>
      <c r="K13" s="687" t="s">
        <v>734</v>
      </c>
    </row>
    <row r="14" spans="1:11" ht="72.75" customHeight="1">
      <c r="A14" s="685"/>
      <c r="B14" s="692"/>
      <c r="C14" s="685" t="s">
        <v>225</v>
      </c>
      <c r="D14" s="685">
        <v>6050</v>
      </c>
      <c r="E14" s="363" t="s">
        <v>536</v>
      </c>
      <c r="F14" s="686">
        <f>G14</f>
        <v>6270003</v>
      </c>
      <c r="G14" s="686">
        <f>H14+J14+I14</f>
        <v>6270003</v>
      </c>
      <c r="H14" s="686">
        <v>1300000</v>
      </c>
      <c r="I14" s="691">
        <v>2833770</v>
      </c>
      <c r="J14" s="686">
        <v>2136233</v>
      </c>
      <c r="K14" s="687" t="s">
        <v>734</v>
      </c>
    </row>
    <row r="15" spans="1:11" ht="44.25" customHeight="1">
      <c r="A15" s="693" t="s">
        <v>388</v>
      </c>
      <c r="B15" s="685"/>
      <c r="C15" s="685"/>
      <c r="D15" s="685">
        <v>6050</v>
      </c>
      <c r="E15" s="363" t="s">
        <v>737</v>
      </c>
      <c r="F15" s="694">
        <v>14000000</v>
      </c>
      <c r="G15" s="694">
        <f>G16</f>
        <v>480000</v>
      </c>
      <c r="H15" s="694">
        <f>H16</f>
        <v>0</v>
      </c>
      <c r="I15" s="694">
        <f>I16</f>
        <v>0</v>
      </c>
      <c r="J15" s="694">
        <f>J16</f>
        <v>480000</v>
      </c>
      <c r="K15" s="687" t="s">
        <v>734</v>
      </c>
    </row>
    <row r="16" spans="1:11" ht="39.75" customHeight="1">
      <c r="A16" s="693"/>
      <c r="B16" s="685"/>
      <c r="C16" s="685"/>
      <c r="D16" s="685" t="s">
        <v>225</v>
      </c>
      <c r="E16" s="363" t="s">
        <v>537</v>
      </c>
      <c r="F16" s="694">
        <v>480000</v>
      </c>
      <c r="G16" s="694">
        <f>H16+J16+I16</f>
        <v>480000</v>
      </c>
      <c r="H16" s="694">
        <v>0</v>
      </c>
      <c r="I16" s="695">
        <v>0</v>
      </c>
      <c r="J16" s="694">
        <v>480000</v>
      </c>
      <c r="K16" s="687" t="s">
        <v>734</v>
      </c>
    </row>
    <row r="17" spans="1:11" ht="39.75" customHeight="1">
      <c r="A17" s="693" t="s">
        <v>389</v>
      </c>
      <c r="B17" s="685"/>
      <c r="C17" s="685"/>
      <c r="D17" s="685">
        <v>6050</v>
      </c>
      <c r="E17" s="363" t="s">
        <v>538</v>
      </c>
      <c r="F17" s="694">
        <v>3200000</v>
      </c>
      <c r="G17" s="694">
        <f>H17+J17+I17</f>
        <v>100000</v>
      </c>
      <c r="H17" s="694">
        <v>0</v>
      </c>
      <c r="I17" s="695">
        <v>0</v>
      </c>
      <c r="J17" s="694">
        <v>100000</v>
      </c>
      <c r="K17" s="687" t="s">
        <v>734</v>
      </c>
    </row>
    <row r="18" spans="1:11" ht="39.75" customHeight="1">
      <c r="A18" s="685" t="s">
        <v>390</v>
      </c>
      <c r="B18" s="685"/>
      <c r="C18" s="685"/>
      <c r="D18" s="685">
        <v>6050</v>
      </c>
      <c r="E18" s="363" t="s">
        <v>644</v>
      </c>
      <c r="F18" s="686">
        <v>625000</v>
      </c>
      <c r="G18" s="686">
        <f>H18+J18+I18</f>
        <v>625000</v>
      </c>
      <c r="H18" s="686">
        <v>0</v>
      </c>
      <c r="I18" s="691">
        <v>0</v>
      </c>
      <c r="J18" s="686">
        <v>625000</v>
      </c>
      <c r="K18" s="687" t="s">
        <v>734</v>
      </c>
    </row>
    <row r="19" spans="1:11" s="718" customFormat="1" ht="23.25" customHeight="1">
      <c r="A19" s="719"/>
      <c r="B19" s="719">
        <v>710</v>
      </c>
      <c r="C19" s="719"/>
      <c r="D19" s="719"/>
      <c r="E19" s="720" t="s">
        <v>750</v>
      </c>
      <c r="F19" s="721">
        <f>SUM(F20)</f>
        <v>16000</v>
      </c>
      <c r="G19" s="721">
        <f>SUM(G20)</f>
        <v>16000</v>
      </c>
      <c r="H19" s="721">
        <f>SUM(H20)</f>
        <v>0</v>
      </c>
      <c r="I19" s="721">
        <f>SUM(I20)</f>
        <v>0</v>
      </c>
      <c r="J19" s="721">
        <f>SUM(J20)</f>
        <v>16000</v>
      </c>
      <c r="K19" s="722"/>
    </row>
    <row r="20" spans="1:11" ht="60.75" customHeight="1">
      <c r="A20" s="685" t="s">
        <v>704</v>
      </c>
      <c r="B20" s="685">
        <v>710</v>
      </c>
      <c r="C20" s="685">
        <v>71013</v>
      </c>
      <c r="D20" s="685">
        <v>6060</v>
      </c>
      <c r="E20" s="363" t="s">
        <v>738</v>
      </c>
      <c r="F20" s="686">
        <f>G20</f>
        <v>16000</v>
      </c>
      <c r="G20" s="686">
        <f>H20+J20+I20</f>
        <v>16000</v>
      </c>
      <c r="H20" s="686">
        <v>0</v>
      </c>
      <c r="I20" s="686">
        <v>0</v>
      </c>
      <c r="J20" s="686">
        <v>16000</v>
      </c>
      <c r="K20" s="696" t="s">
        <v>739</v>
      </c>
    </row>
    <row r="21" spans="1:11" ht="22.5" customHeight="1">
      <c r="A21" s="723"/>
      <c r="B21" s="723">
        <v>750</v>
      </c>
      <c r="C21" s="723"/>
      <c r="D21" s="723"/>
      <c r="E21" s="724" t="s">
        <v>298</v>
      </c>
      <c r="F21" s="725">
        <f>F22</f>
        <v>60000</v>
      </c>
      <c r="G21" s="725">
        <f>G22</f>
        <v>60000</v>
      </c>
      <c r="H21" s="725">
        <f>H22</f>
        <v>0</v>
      </c>
      <c r="I21" s="725">
        <f>I22</f>
        <v>0</v>
      </c>
      <c r="J21" s="725">
        <f>J22</f>
        <v>60000</v>
      </c>
      <c r="K21" s="724"/>
    </row>
    <row r="22" spans="1:11" ht="43.5" customHeight="1">
      <c r="A22" s="685" t="s">
        <v>704</v>
      </c>
      <c r="B22" s="685">
        <v>750</v>
      </c>
      <c r="C22" s="685">
        <v>75020</v>
      </c>
      <c r="D22" s="685">
        <v>6060</v>
      </c>
      <c r="E22" s="363" t="s">
        <v>740</v>
      </c>
      <c r="F22" s="686">
        <f>G22</f>
        <v>60000</v>
      </c>
      <c r="G22" s="686">
        <f>H22+J22+I22</f>
        <v>60000</v>
      </c>
      <c r="H22" s="686">
        <v>0</v>
      </c>
      <c r="I22" s="686">
        <v>0</v>
      </c>
      <c r="J22" s="686">
        <v>60000</v>
      </c>
      <c r="K22" s="696" t="s">
        <v>741</v>
      </c>
    </row>
    <row r="23" spans="1:11" s="697" customFormat="1" ht="33" customHeight="1">
      <c r="A23" s="723"/>
      <c r="B23" s="723">
        <v>754</v>
      </c>
      <c r="C23" s="723"/>
      <c r="D23" s="723"/>
      <c r="E23" s="724" t="s">
        <v>320</v>
      </c>
      <c r="F23" s="725">
        <f>F24</f>
        <v>70000</v>
      </c>
      <c r="G23" s="725">
        <f>G24</f>
        <v>70000</v>
      </c>
      <c r="H23" s="725">
        <f>H24</f>
        <v>0</v>
      </c>
      <c r="I23" s="725">
        <f>I24</f>
        <v>0</v>
      </c>
      <c r="J23" s="725">
        <f>J24</f>
        <v>70000</v>
      </c>
      <c r="K23" s="724"/>
    </row>
    <row r="24" spans="1:11" ht="58.5" customHeight="1">
      <c r="A24" s="685" t="s">
        <v>704</v>
      </c>
      <c r="B24" s="685">
        <v>754</v>
      </c>
      <c r="C24" s="685">
        <v>75411</v>
      </c>
      <c r="D24" s="685">
        <v>6060</v>
      </c>
      <c r="E24" s="363" t="s">
        <v>742</v>
      </c>
      <c r="F24" s="686">
        <f>SUM(G24)</f>
        <v>70000</v>
      </c>
      <c r="G24" s="686">
        <f>SUM(H24:J24)</f>
        <v>70000</v>
      </c>
      <c r="H24" s="686">
        <v>0</v>
      </c>
      <c r="I24" s="686">
        <v>0</v>
      </c>
      <c r="J24" s="686">
        <v>70000</v>
      </c>
      <c r="K24" s="696" t="s">
        <v>543</v>
      </c>
    </row>
    <row r="25" spans="1:11" ht="19.5" customHeight="1">
      <c r="A25" s="723"/>
      <c r="B25" s="719">
        <v>801</v>
      </c>
      <c r="C25" s="719"/>
      <c r="D25" s="719"/>
      <c r="E25" s="720" t="s">
        <v>39</v>
      </c>
      <c r="F25" s="721">
        <f>F26+F27</f>
        <v>2806000</v>
      </c>
      <c r="G25" s="721">
        <f>G26+G27</f>
        <v>2006000</v>
      </c>
      <c r="H25" s="721">
        <f>H26+H27</f>
        <v>1000000</v>
      </c>
      <c r="I25" s="721">
        <f>I26+I27</f>
        <v>0</v>
      </c>
      <c r="J25" s="721">
        <f>J26+J27</f>
        <v>1006000</v>
      </c>
      <c r="K25" s="722"/>
    </row>
    <row r="26" spans="1:11" s="699" customFormat="1" ht="48.75" customHeight="1">
      <c r="A26" s="685" t="s">
        <v>704</v>
      </c>
      <c r="B26" s="685">
        <v>801</v>
      </c>
      <c r="C26" s="685">
        <v>80111</v>
      </c>
      <c r="D26" s="685">
        <v>6050</v>
      </c>
      <c r="E26" s="363" t="s">
        <v>669</v>
      </c>
      <c r="F26" s="686">
        <f>SUM(G26)</f>
        <v>6000</v>
      </c>
      <c r="G26" s="686">
        <f>H26+J26+I26</f>
        <v>6000</v>
      </c>
      <c r="H26" s="686">
        <v>0</v>
      </c>
      <c r="I26" s="686">
        <v>0</v>
      </c>
      <c r="J26" s="686">
        <v>6000</v>
      </c>
      <c r="K26" s="698" t="s">
        <v>743</v>
      </c>
    </row>
    <row r="27" spans="1:11" ht="57" customHeight="1">
      <c r="A27" s="685" t="s">
        <v>706</v>
      </c>
      <c r="B27" s="685">
        <v>801</v>
      </c>
      <c r="C27" s="685">
        <v>80195</v>
      </c>
      <c r="D27" s="685">
        <v>6050</v>
      </c>
      <c r="E27" s="711" t="s">
        <v>607</v>
      </c>
      <c r="F27" s="686">
        <v>2800000</v>
      </c>
      <c r="G27" s="686">
        <f>H27+J27+I27</f>
        <v>2000000</v>
      </c>
      <c r="H27" s="686">
        <v>1000000</v>
      </c>
      <c r="I27" s="686">
        <v>0</v>
      </c>
      <c r="J27" s="686">
        <v>1000000</v>
      </c>
      <c r="K27" s="698" t="s">
        <v>325</v>
      </c>
    </row>
    <row r="28" spans="1:11" ht="20.25" customHeight="1">
      <c r="A28" s="723"/>
      <c r="B28" s="719">
        <v>851</v>
      </c>
      <c r="C28" s="719"/>
      <c r="D28" s="719"/>
      <c r="E28" s="720" t="s">
        <v>63</v>
      </c>
      <c r="F28" s="721">
        <f>F29</f>
        <v>133038800</v>
      </c>
      <c r="G28" s="721">
        <f>G29</f>
        <v>2690000</v>
      </c>
      <c r="H28" s="721">
        <f>H29</f>
        <v>1000000</v>
      </c>
      <c r="I28" s="721">
        <f>I29</f>
        <v>350000</v>
      </c>
      <c r="J28" s="721">
        <f>J29</f>
        <v>1340000</v>
      </c>
      <c r="K28" s="722"/>
    </row>
    <row r="29" spans="1:11" ht="43.5" customHeight="1">
      <c r="A29" s="685" t="s">
        <v>704</v>
      </c>
      <c r="B29" s="685">
        <v>851</v>
      </c>
      <c r="C29" s="685">
        <v>85111</v>
      </c>
      <c r="D29" s="685">
        <v>6050</v>
      </c>
      <c r="E29" s="363" t="s">
        <v>744</v>
      </c>
      <c r="F29" s="686">
        <v>133038800</v>
      </c>
      <c r="G29" s="686">
        <f>H29+J29+I29</f>
        <v>2690000</v>
      </c>
      <c r="H29" s="686">
        <v>1000000</v>
      </c>
      <c r="I29" s="691">
        <v>350000</v>
      </c>
      <c r="J29" s="686">
        <v>1340000</v>
      </c>
      <c r="K29" s="698" t="s">
        <v>745</v>
      </c>
    </row>
    <row r="30" spans="1:11" s="718" customFormat="1" ht="24" customHeight="1">
      <c r="A30" s="719"/>
      <c r="B30" s="719">
        <v>852</v>
      </c>
      <c r="C30" s="719"/>
      <c r="D30" s="719"/>
      <c r="E30" s="720" t="s">
        <v>69</v>
      </c>
      <c r="F30" s="721">
        <f>F31+F32</f>
        <v>1300000</v>
      </c>
      <c r="G30" s="721">
        <f>G31+G32</f>
        <v>600000</v>
      </c>
      <c r="H30" s="721">
        <f>H31+H32</f>
        <v>0</v>
      </c>
      <c r="I30" s="721">
        <f>I31+I32</f>
        <v>0</v>
      </c>
      <c r="J30" s="721">
        <f>J31+J32</f>
        <v>600000</v>
      </c>
      <c r="K30" s="722"/>
    </row>
    <row r="31" spans="1:11" ht="66.75" customHeight="1">
      <c r="A31" s="685" t="s">
        <v>704</v>
      </c>
      <c r="B31" s="685">
        <v>852</v>
      </c>
      <c r="C31" s="685">
        <v>85201</v>
      </c>
      <c r="D31" s="685">
        <v>6050</v>
      </c>
      <c r="E31" s="363" t="s">
        <v>746</v>
      </c>
      <c r="F31" s="686">
        <v>1000000</v>
      </c>
      <c r="G31" s="686">
        <f>H31+J31+I31</f>
        <v>300000</v>
      </c>
      <c r="H31" s="686">
        <v>0</v>
      </c>
      <c r="I31" s="691">
        <v>0</v>
      </c>
      <c r="J31" s="686">
        <v>300000</v>
      </c>
      <c r="K31" s="696" t="s">
        <v>138</v>
      </c>
    </row>
    <row r="32" spans="1:11" ht="52.5" customHeight="1">
      <c r="A32" s="685" t="s">
        <v>706</v>
      </c>
      <c r="B32" s="685">
        <v>852</v>
      </c>
      <c r="C32" s="685">
        <v>85201</v>
      </c>
      <c r="D32" s="685">
        <v>6050</v>
      </c>
      <c r="E32" s="363" t="s">
        <v>747</v>
      </c>
      <c r="F32" s="686">
        <f>G32</f>
        <v>300000</v>
      </c>
      <c r="G32" s="686">
        <f>H32+J32+I32</f>
        <v>300000</v>
      </c>
      <c r="H32" s="686">
        <v>0</v>
      </c>
      <c r="I32" s="691">
        <v>0</v>
      </c>
      <c r="J32" s="686">
        <v>300000</v>
      </c>
      <c r="K32" s="696" t="s">
        <v>741</v>
      </c>
    </row>
    <row r="33" spans="1:11" ht="24.75" customHeight="1">
      <c r="A33" s="917" t="s">
        <v>324</v>
      </c>
      <c r="B33" s="917"/>
      <c r="C33" s="917"/>
      <c r="D33" s="917"/>
      <c r="E33" s="917"/>
      <c r="F33" s="708">
        <f>F30+F28+F25+F23+F21+F19+F8</f>
        <v>249294104</v>
      </c>
      <c r="G33" s="708">
        <f>G30+G28+G25+G23+G21+G19+G8</f>
        <v>13387003</v>
      </c>
      <c r="H33" s="708">
        <f>H30+H28+H25+H23+H21+H19+H8</f>
        <v>3300000</v>
      </c>
      <c r="I33" s="708">
        <f>I30+I28+I25+I23+I21+I19+I8</f>
        <v>3183770</v>
      </c>
      <c r="J33" s="708">
        <f>J30+J28+J25+J23+J21+J19+J8</f>
        <v>6903233</v>
      </c>
      <c r="K33" s="708"/>
    </row>
    <row r="34" spans="1:11" ht="12" customHeight="1">
      <c r="A34" s="700"/>
      <c r="B34" s="700"/>
      <c r="C34" s="700"/>
      <c r="D34" s="700"/>
      <c r="E34" s="700"/>
      <c r="F34" s="701"/>
      <c r="G34" s="701"/>
      <c r="H34" s="701"/>
      <c r="I34" s="701"/>
      <c r="J34" s="701"/>
      <c r="K34" s="701"/>
    </row>
    <row r="35" spans="1:11" ht="8.25" customHeight="1">
      <c r="A35" s="922" t="s">
        <v>208</v>
      </c>
      <c r="B35" s="922"/>
      <c r="C35" s="922"/>
      <c r="D35" s="922"/>
      <c r="E35" s="922"/>
      <c r="F35" s="922"/>
      <c r="G35" s="922"/>
      <c r="H35" s="922"/>
      <c r="I35" s="922"/>
      <c r="J35" s="922"/>
      <c r="K35" s="922"/>
    </row>
    <row r="36" spans="1:11" ht="30" customHeight="1">
      <c r="A36" s="923" t="s">
        <v>748</v>
      </c>
      <c r="B36" s="923"/>
      <c r="C36" s="923"/>
      <c r="D36" s="923"/>
      <c r="E36" s="923"/>
      <c r="F36" s="923"/>
      <c r="G36" s="923"/>
      <c r="H36" s="923"/>
      <c r="I36" s="923"/>
      <c r="J36" s="923"/>
      <c r="K36" s="923"/>
    </row>
    <row r="37" spans="1:11" ht="12.75">
      <c r="A37" s="916" t="s">
        <v>700</v>
      </c>
      <c r="B37" s="916" t="s">
        <v>220</v>
      </c>
      <c r="C37" s="916" t="s">
        <v>723</v>
      </c>
      <c r="D37" s="916" t="s">
        <v>222</v>
      </c>
      <c r="E37" s="915" t="s">
        <v>724</v>
      </c>
      <c r="F37" s="915" t="s">
        <v>725</v>
      </c>
      <c r="G37" s="915" t="s">
        <v>199</v>
      </c>
      <c r="H37" s="915"/>
      <c r="I37" s="915"/>
      <c r="J37" s="915"/>
      <c r="K37" s="915" t="s">
        <v>726</v>
      </c>
    </row>
    <row r="38" spans="1:11" ht="12.75">
      <c r="A38" s="916"/>
      <c r="B38" s="916"/>
      <c r="C38" s="916"/>
      <c r="D38" s="916"/>
      <c r="E38" s="915"/>
      <c r="F38" s="915"/>
      <c r="G38" s="915" t="s">
        <v>727</v>
      </c>
      <c r="H38" s="915" t="s">
        <v>728</v>
      </c>
      <c r="I38" s="915"/>
      <c r="J38" s="915"/>
      <c r="K38" s="915"/>
    </row>
    <row r="39" spans="1:11" ht="33" customHeight="1">
      <c r="A39" s="916"/>
      <c r="B39" s="916"/>
      <c r="C39" s="916"/>
      <c r="D39" s="916"/>
      <c r="E39" s="915"/>
      <c r="F39" s="915"/>
      <c r="G39" s="915"/>
      <c r="H39" s="681" t="s">
        <v>729</v>
      </c>
      <c r="I39" s="681" t="s">
        <v>730</v>
      </c>
      <c r="J39" s="681" t="s">
        <v>731</v>
      </c>
      <c r="K39" s="915"/>
    </row>
    <row r="40" spans="1:11" ht="44.25" customHeight="1">
      <c r="A40" s="702" t="s">
        <v>704</v>
      </c>
      <c r="B40" s="703">
        <v>754</v>
      </c>
      <c r="C40" s="703">
        <v>75404</v>
      </c>
      <c r="D40" s="703">
        <v>6170</v>
      </c>
      <c r="E40" s="363" t="s">
        <v>668</v>
      </c>
      <c r="F40" s="704">
        <v>200000</v>
      </c>
      <c r="G40" s="705">
        <f>H40+J40+I40</f>
        <v>200000</v>
      </c>
      <c r="H40" s="704">
        <v>200000</v>
      </c>
      <c r="I40" s="704">
        <v>0</v>
      </c>
      <c r="J40" s="704">
        <v>0</v>
      </c>
      <c r="K40" s="696" t="s">
        <v>741</v>
      </c>
    </row>
    <row r="41" spans="1:11" ht="39" customHeight="1">
      <c r="A41" s="712" t="s">
        <v>706</v>
      </c>
      <c r="B41" s="712">
        <v>851</v>
      </c>
      <c r="C41" s="712">
        <v>85111</v>
      </c>
      <c r="D41" s="712">
        <v>6220</v>
      </c>
      <c r="E41" s="713" t="s">
        <v>643</v>
      </c>
      <c r="F41" s="714">
        <v>400000</v>
      </c>
      <c r="G41" s="705">
        <f>H41+J41+I41</f>
        <v>400000</v>
      </c>
      <c r="H41" s="714">
        <v>0</v>
      </c>
      <c r="I41" s="714">
        <v>400000</v>
      </c>
      <c r="J41" s="714">
        <v>0</v>
      </c>
      <c r="K41" s="698" t="s">
        <v>741</v>
      </c>
    </row>
    <row r="42" spans="1:11" ht="19.5" customHeight="1">
      <c r="A42" s="924" t="s">
        <v>324</v>
      </c>
      <c r="B42" s="924"/>
      <c r="C42" s="924"/>
      <c r="D42" s="924"/>
      <c r="E42" s="924"/>
      <c r="F42" s="706">
        <f>SUM(F40:F41)</f>
        <v>600000</v>
      </c>
      <c r="G42" s="706">
        <f>SUM(G40:G41)</f>
        <v>600000</v>
      </c>
      <c r="H42" s="706">
        <f>SUM(H40:H41)</f>
        <v>200000</v>
      </c>
      <c r="I42" s="706">
        <f>SUM(I40:I41)</f>
        <v>400000</v>
      </c>
      <c r="J42" s="706">
        <f>SUM(J40:J41)</f>
        <v>0</v>
      </c>
      <c r="K42" s="706"/>
    </row>
    <row r="43" spans="1:11" ht="12.75">
      <c r="A43" s="707"/>
      <c r="B43" s="707"/>
      <c r="C43" s="707"/>
      <c r="D43" s="707"/>
      <c r="E43" s="707"/>
      <c r="F43" s="707"/>
      <c r="G43" s="707"/>
      <c r="H43" s="707"/>
      <c r="I43" s="707"/>
      <c r="J43" s="707"/>
      <c r="K43" s="707"/>
    </row>
    <row r="44" spans="1:11" ht="30" customHeight="1">
      <c r="A44" s="918" t="s">
        <v>732</v>
      </c>
      <c r="B44" s="918"/>
      <c r="C44" s="918"/>
      <c r="D44" s="918"/>
      <c r="E44" s="918"/>
      <c r="F44" s="709">
        <f>F33</f>
        <v>249294104</v>
      </c>
      <c r="G44" s="709">
        <f>G33</f>
        <v>13387003</v>
      </c>
      <c r="H44" s="709">
        <f>H33</f>
        <v>3300000</v>
      </c>
      <c r="I44" s="709">
        <f>I33</f>
        <v>3183770</v>
      </c>
      <c r="J44" s="709">
        <f>J33</f>
        <v>6903233</v>
      </c>
      <c r="K44" s="710"/>
    </row>
    <row r="45" spans="1:11" ht="27" customHeight="1">
      <c r="A45" s="918" t="s">
        <v>748</v>
      </c>
      <c r="B45" s="918"/>
      <c r="C45" s="918"/>
      <c r="D45" s="918"/>
      <c r="E45" s="918"/>
      <c r="F45" s="709">
        <f>F42</f>
        <v>600000</v>
      </c>
      <c r="G45" s="709">
        <f>G42</f>
        <v>600000</v>
      </c>
      <c r="H45" s="709">
        <f>H42</f>
        <v>200000</v>
      </c>
      <c r="I45" s="709">
        <f>I42</f>
        <v>400000</v>
      </c>
      <c r="J45" s="709">
        <f>J42</f>
        <v>0</v>
      </c>
      <c r="K45" s="710"/>
    </row>
    <row r="46" spans="1:11" ht="27.75" customHeight="1">
      <c r="A46" s="918" t="s">
        <v>749</v>
      </c>
      <c r="B46" s="918"/>
      <c r="C46" s="918"/>
      <c r="D46" s="918"/>
      <c r="E46" s="918"/>
      <c r="F46" s="709">
        <f>SUM(F44:F45)</f>
        <v>249894104</v>
      </c>
      <c r="G46" s="709">
        <f>SUM(G44:G45)</f>
        <v>13987003</v>
      </c>
      <c r="H46" s="709">
        <f>SUM(H44:H45)</f>
        <v>3500000</v>
      </c>
      <c r="I46" s="709">
        <f>SUM(I44:I45)</f>
        <v>3583770</v>
      </c>
      <c r="J46" s="709">
        <f>SUM(J44:J45)</f>
        <v>6903233</v>
      </c>
      <c r="K46" s="710"/>
    </row>
    <row r="47" spans="8:9" ht="21" customHeight="1">
      <c r="H47" s="919">
        <f>H46+I46</f>
        <v>7083770</v>
      </c>
      <c r="I47" s="920"/>
    </row>
    <row r="65" ht="12.75" customHeight="1"/>
    <row r="263" ht="12.75">
      <c r="G263" s="699"/>
    </row>
  </sheetData>
  <sheetProtection/>
  <mergeCells count="31">
    <mergeCell ref="A1:K1"/>
    <mergeCell ref="A2:K2"/>
    <mergeCell ref="A3:A5"/>
    <mergeCell ref="B3:B5"/>
    <mergeCell ref="C3:C5"/>
    <mergeCell ref="D3:D5"/>
    <mergeCell ref="F3:F5"/>
    <mergeCell ref="K3:K5"/>
    <mergeCell ref="G3:J3"/>
    <mergeCell ref="G4:G5"/>
    <mergeCell ref="A44:E44"/>
    <mergeCell ref="F37:F39"/>
    <mergeCell ref="A7:K7"/>
    <mergeCell ref="A35:K35"/>
    <mergeCell ref="A36:K36"/>
    <mergeCell ref="A42:E42"/>
    <mergeCell ref="H4:J4"/>
    <mergeCell ref="E3:E5"/>
    <mergeCell ref="A46:E46"/>
    <mergeCell ref="H47:I47"/>
    <mergeCell ref="G37:J37"/>
    <mergeCell ref="B37:B39"/>
    <mergeCell ref="C37:C39"/>
    <mergeCell ref="D37:D39"/>
    <mergeCell ref="A45:E45"/>
    <mergeCell ref="E37:E39"/>
    <mergeCell ref="H38:J38"/>
    <mergeCell ref="K37:K39"/>
    <mergeCell ref="G38:G39"/>
    <mergeCell ref="A37:A39"/>
    <mergeCell ref="A33:E33"/>
  </mergeCells>
  <printOptions horizontalCentered="1"/>
  <pageMargins left="0.5511811023622047" right="0.31496062992125984" top="1.1811023622047245" bottom="0.3937007874015748" header="0.35433070866141736" footer="0.5118110236220472"/>
  <pageSetup fitToHeight="4" horizontalDpi="300" verticalDpi="300" orientation="landscape" paperSize="9" scale="80" r:id="rId1"/>
  <headerFooter>
    <oddHeader xml:space="preserve">&amp;RZałącznik do uzasadnienia
do uchwały Zarządu Powiatu 
w Stargardzie Szczecińskim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9.140625" style="1" customWidth="1"/>
    <col min="4" max="4" width="50.7109375" style="1" customWidth="1"/>
    <col min="5" max="8" width="18.7109375" style="499" customWidth="1"/>
    <col min="9" max="9" width="9.57421875" style="1" customWidth="1"/>
    <col min="10" max="10" width="7.28125" style="1" customWidth="1"/>
    <col min="11" max="11" width="11.140625" style="1" customWidth="1"/>
    <col min="12" max="16" width="9.140625" style="1" customWidth="1"/>
    <col min="17" max="17" width="5.7109375" style="1" customWidth="1"/>
    <col min="18" max="22" width="9.140625" style="1" hidden="1" customWidth="1"/>
    <col min="23" max="23" width="2.8515625" style="1" customWidth="1"/>
    <col min="24" max="27" width="9.140625" style="1" hidden="1" customWidth="1"/>
    <col min="28" max="31" width="9.140625" style="1" customWidth="1"/>
    <col min="32" max="32" width="5.00390625" style="1" customWidth="1"/>
    <col min="33" max="16384" width="9.140625" style="1" customWidth="1"/>
  </cols>
  <sheetData>
    <row r="1" spans="1:8" ht="15" customHeight="1">
      <c r="A1" s="844" t="s">
        <v>160</v>
      </c>
      <c r="B1" s="844"/>
      <c r="C1" s="844"/>
      <c r="D1" s="844"/>
      <c r="E1" s="844"/>
      <c r="F1" s="844"/>
      <c r="G1" s="844"/>
      <c r="H1" s="844"/>
    </row>
    <row r="2" spans="1:9" s="2" customFormat="1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5" customHeight="1">
      <c r="A3" s="844" t="s">
        <v>543</v>
      </c>
      <c r="B3" s="844"/>
      <c r="C3" s="844"/>
      <c r="D3" s="844"/>
      <c r="E3" s="844"/>
      <c r="F3" s="844"/>
      <c r="G3" s="844"/>
      <c r="H3" s="844"/>
    </row>
    <row r="4" spans="1:8" ht="12.75">
      <c r="A4" s="844"/>
      <c r="B4" s="844"/>
      <c r="C4" s="844"/>
      <c r="D4" s="844"/>
      <c r="E4" s="844"/>
      <c r="F4" s="844"/>
      <c r="G4" s="844"/>
      <c r="H4" s="844"/>
    </row>
    <row r="5" spans="1:8" ht="18.75" customHeight="1">
      <c r="A5" s="843" t="s">
        <v>220</v>
      </c>
      <c r="B5" s="843" t="s">
        <v>221</v>
      </c>
      <c r="C5" s="843" t="s">
        <v>222</v>
      </c>
      <c r="D5" s="843" t="s">
        <v>209</v>
      </c>
      <c r="E5" s="843" t="s">
        <v>223</v>
      </c>
      <c r="F5" s="843" t="s">
        <v>224</v>
      </c>
      <c r="G5" s="845" t="s">
        <v>225</v>
      </c>
      <c r="H5" s="845"/>
    </row>
    <row r="6" spans="1:8" ht="39" customHeight="1">
      <c r="A6" s="843"/>
      <c r="B6" s="843"/>
      <c r="C6" s="843"/>
      <c r="D6" s="843"/>
      <c r="E6" s="843"/>
      <c r="F6" s="843"/>
      <c r="G6" s="160" t="s">
        <v>226</v>
      </c>
      <c r="H6" s="160" t="s">
        <v>227</v>
      </c>
    </row>
    <row r="7" spans="1:8" ht="33" customHeight="1">
      <c r="A7" s="268">
        <v>754</v>
      </c>
      <c r="B7" s="268"/>
      <c r="C7" s="268"/>
      <c r="D7" s="269" t="s">
        <v>320</v>
      </c>
      <c r="E7" s="495">
        <f>SUM(E9)</f>
        <v>10000</v>
      </c>
      <c r="F7" s="495">
        <f>SUM(F8)</f>
        <v>5583500</v>
      </c>
      <c r="G7" s="495">
        <f>SUM(G8)</f>
        <v>76500</v>
      </c>
      <c r="H7" s="495">
        <f>SUM(H8)</f>
        <v>5507000</v>
      </c>
    </row>
    <row r="8" spans="1:8" s="47" customFormat="1" ht="24.75" customHeight="1">
      <c r="A8" s="552"/>
      <c r="B8" s="501">
        <v>75411</v>
      </c>
      <c r="C8" s="501"/>
      <c r="D8" s="502" t="s">
        <v>135</v>
      </c>
      <c r="E8" s="503">
        <f>SUM(E9:E38)</f>
        <v>10000</v>
      </c>
      <c r="F8" s="503">
        <f>SUM(G8:H8)</f>
        <v>5583500</v>
      </c>
      <c r="G8" s="503">
        <f>SUM(G9:G38)</f>
        <v>76500</v>
      </c>
      <c r="H8" s="503">
        <f>SUM(H9:H38)</f>
        <v>5507000</v>
      </c>
    </row>
    <row r="9" spans="1:8" ht="24.75" customHeight="1">
      <c r="A9" s="552"/>
      <c r="B9" s="186"/>
      <c r="C9" s="12" t="s">
        <v>204</v>
      </c>
      <c r="D9" s="13" t="s">
        <v>205</v>
      </c>
      <c r="E9" s="496">
        <v>10000</v>
      </c>
      <c r="F9" s="496">
        <f>G9+H9</f>
        <v>0</v>
      </c>
      <c r="G9" s="497">
        <v>0</v>
      </c>
      <c r="H9" s="496">
        <v>0</v>
      </c>
    </row>
    <row r="10" spans="1:8" ht="30" customHeight="1">
      <c r="A10" s="552"/>
      <c r="B10" s="186"/>
      <c r="C10" s="12" t="s">
        <v>322</v>
      </c>
      <c r="D10" s="14" t="s">
        <v>173</v>
      </c>
      <c r="E10" s="496">
        <v>0</v>
      </c>
      <c r="F10" s="496">
        <f>SUM(G10:H10)</f>
        <v>300000</v>
      </c>
      <c r="G10" s="497">
        <v>0</v>
      </c>
      <c r="H10" s="497">
        <v>300000</v>
      </c>
    </row>
    <row r="11" spans="1:8" ht="21" customHeight="1">
      <c r="A11" s="552"/>
      <c r="B11" s="186"/>
      <c r="C11" s="12" t="s">
        <v>249</v>
      </c>
      <c r="D11" s="14" t="s">
        <v>212</v>
      </c>
      <c r="E11" s="496">
        <v>0</v>
      </c>
      <c r="F11" s="496">
        <f aca="true" t="shared" si="0" ref="F11:F39">SUM(G11:H11)</f>
        <v>9581</v>
      </c>
      <c r="G11" s="497">
        <v>0</v>
      </c>
      <c r="H11" s="497">
        <v>9581</v>
      </c>
    </row>
    <row r="12" spans="1:8" ht="21" customHeight="1">
      <c r="A12" s="552"/>
      <c r="B12" s="186"/>
      <c r="C12" s="12" t="s">
        <v>286</v>
      </c>
      <c r="D12" s="13" t="s">
        <v>5</v>
      </c>
      <c r="E12" s="496">
        <v>0</v>
      </c>
      <c r="F12" s="496">
        <f t="shared" si="0"/>
        <v>146804</v>
      </c>
      <c r="G12" s="497">
        <v>0</v>
      </c>
      <c r="H12" s="497">
        <v>146804</v>
      </c>
    </row>
    <row r="13" spans="1:8" ht="21" customHeight="1">
      <c r="A13" s="552"/>
      <c r="B13" s="186"/>
      <c r="C13" s="12" t="s">
        <v>250</v>
      </c>
      <c r="D13" s="13" t="s">
        <v>53</v>
      </c>
      <c r="E13" s="496">
        <v>0</v>
      </c>
      <c r="F13" s="496">
        <f t="shared" si="0"/>
        <v>12594</v>
      </c>
      <c r="G13" s="497">
        <v>0</v>
      </c>
      <c r="H13" s="497">
        <v>12594</v>
      </c>
    </row>
    <row r="14" spans="1:9" ht="30" customHeight="1">
      <c r="A14" s="552"/>
      <c r="B14" s="186"/>
      <c r="C14" s="12" t="s">
        <v>6</v>
      </c>
      <c r="D14" s="13" t="s">
        <v>7</v>
      </c>
      <c r="E14" s="496">
        <v>0</v>
      </c>
      <c r="F14" s="496">
        <f t="shared" si="0"/>
        <v>3770205</v>
      </c>
      <c r="G14" s="497">
        <v>0</v>
      </c>
      <c r="H14" s="497">
        <v>3770205</v>
      </c>
      <c r="I14" s="15"/>
    </row>
    <row r="15" spans="1:8" ht="33.75" customHeight="1">
      <c r="A15" s="552"/>
      <c r="B15" s="186"/>
      <c r="C15" s="12" t="s">
        <v>8</v>
      </c>
      <c r="D15" s="13" t="s">
        <v>540</v>
      </c>
      <c r="E15" s="496">
        <v>0</v>
      </c>
      <c r="F15" s="496">
        <f t="shared" si="0"/>
        <v>210000</v>
      </c>
      <c r="G15" s="497">
        <v>0</v>
      </c>
      <c r="H15" s="497">
        <v>210000</v>
      </c>
    </row>
    <row r="16" spans="1:8" ht="36" customHeight="1">
      <c r="A16" s="552"/>
      <c r="B16" s="186"/>
      <c r="C16" s="12" t="s">
        <v>10</v>
      </c>
      <c r="D16" s="13" t="s">
        <v>11</v>
      </c>
      <c r="E16" s="496">
        <v>0</v>
      </c>
      <c r="F16" s="496">
        <f t="shared" si="0"/>
        <v>314058</v>
      </c>
      <c r="G16" s="497">
        <v>0</v>
      </c>
      <c r="H16" s="497">
        <v>314058</v>
      </c>
    </row>
    <row r="17" spans="1:8" ht="41.25" customHeight="1">
      <c r="A17" s="552"/>
      <c r="B17" s="186"/>
      <c r="C17" s="12" t="s">
        <v>544</v>
      </c>
      <c r="D17" s="13" t="s">
        <v>545</v>
      </c>
      <c r="E17" s="496">
        <v>0</v>
      </c>
      <c r="F17" s="496">
        <f t="shared" si="0"/>
        <v>10000</v>
      </c>
      <c r="G17" s="497">
        <v>0</v>
      </c>
      <c r="H17" s="497">
        <v>10000</v>
      </c>
    </row>
    <row r="18" spans="1:8" ht="21" customHeight="1">
      <c r="A18" s="552"/>
      <c r="B18" s="186"/>
      <c r="C18" s="12" t="s">
        <v>251</v>
      </c>
      <c r="D18" s="13" t="s">
        <v>488</v>
      </c>
      <c r="E18" s="496">
        <v>0</v>
      </c>
      <c r="F18" s="496">
        <f t="shared" si="0"/>
        <v>26526</v>
      </c>
      <c r="G18" s="497">
        <v>0</v>
      </c>
      <c r="H18" s="497">
        <v>26526</v>
      </c>
    </row>
    <row r="19" spans="1:8" ht="21" customHeight="1">
      <c r="A19" s="552"/>
      <c r="B19" s="186"/>
      <c r="C19" s="12" t="s">
        <v>253</v>
      </c>
      <c r="D19" s="13" t="s">
        <v>12</v>
      </c>
      <c r="E19" s="496">
        <v>0</v>
      </c>
      <c r="F19" s="496">
        <f t="shared" si="0"/>
        <v>3564</v>
      </c>
      <c r="G19" s="497">
        <v>0</v>
      </c>
      <c r="H19" s="497">
        <v>3564</v>
      </c>
    </row>
    <row r="20" spans="1:8" ht="21" customHeight="1">
      <c r="A20" s="552"/>
      <c r="B20" s="186"/>
      <c r="C20" s="12" t="s">
        <v>310</v>
      </c>
      <c r="D20" s="13" t="s">
        <v>311</v>
      </c>
      <c r="E20" s="496">
        <v>0</v>
      </c>
      <c r="F20" s="496">
        <f t="shared" si="0"/>
        <v>5000</v>
      </c>
      <c r="G20" s="497">
        <v>0</v>
      </c>
      <c r="H20" s="497">
        <v>5000</v>
      </c>
    </row>
    <row r="21" spans="1:8" ht="33" customHeight="1">
      <c r="A21" s="552"/>
      <c r="B21" s="186"/>
      <c r="C21" s="12" t="s">
        <v>13</v>
      </c>
      <c r="D21" s="13" t="s">
        <v>541</v>
      </c>
      <c r="E21" s="496">
        <v>0</v>
      </c>
      <c r="F21" s="496">
        <f t="shared" si="0"/>
        <v>180000</v>
      </c>
      <c r="G21" s="497">
        <v>0</v>
      </c>
      <c r="H21" s="497">
        <v>180000</v>
      </c>
    </row>
    <row r="22" spans="1:8" ht="21" customHeight="1">
      <c r="A22" s="552"/>
      <c r="B22" s="186"/>
      <c r="C22" s="12" t="s">
        <v>254</v>
      </c>
      <c r="D22" s="13" t="s">
        <v>218</v>
      </c>
      <c r="E22" s="496">
        <v>0</v>
      </c>
      <c r="F22" s="496">
        <f t="shared" si="0"/>
        <v>211068</v>
      </c>
      <c r="G22" s="497">
        <v>6500</v>
      </c>
      <c r="H22" s="497">
        <v>204568</v>
      </c>
    </row>
    <row r="23" spans="1:8" ht="21" customHeight="1">
      <c r="A23" s="552"/>
      <c r="B23" s="186"/>
      <c r="C23" s="12" t="s">
        <v>327</v>
      </c>
      <c r="D23" s="13" t="s">
        <v>42</v>
      </c>
      <c r="E23" s="496">
        <v>0</v>
      </c>
      <c r="F23" s="496">
        <f t="shared" si="0"/>
        <v>2000</v>
      </c>
      <c r="G23" s="497">
        <v>0</v>
      </c>
      <c r="H23" s="497">
        <v>2000</v>
      </c>
    </row>
    <row r="24" spans="1:8" ht="21" customHeight="1">
      <c r="A24" s="552"/>
      <c r="B24" s="186"/>
      <c r="C24" s="12" t="s">
        <v>255</v>
      </c>
      <c r="D24" s="13" t="s">
        <v>213</v>
      </c>
      <c r="E24" s="496">
        <v>0</v>
      </c>
      <c r="F24" s="496">
        <f t="shared" si="0"/>
        <v>100000</v>
      </c>
      <c r="G24" s="497">
        <v>0</v>
      </c>
      <c r="H24" s="497">
        <v>100000</v>
      </c>
    </row>
    <row r="25" spans="1:8" ht="21" customHeight="1">
      <c r="A25" s="552"/>
      <c r="B25" s="186"/>
      <c r="C25" s="12" t="s">
        <v>256</v>
      </c>
      <c r="D25" s="13" t="s">
        <v>219</v>
      </c>
      <c r="E25" s="496">
        <v>0</v>
      </c>
      <c r="F25" s="496">
        <f t="shared" si="0"/>
        <v>30000</v>
      </c>
      <c r="G25" s="497">
        <v>0</v>
      </c>
      <c r="H25" s="497">
        <v>30000</v>
      </c>
    </row>
    <row r="26" spans="1:8" ht="21" customHeight="1">
      <c r="A26" s="552"/>
      <c r="B26" s="186"/>
      <c r="C26" s="12" t="s">
        <v>257</v>
      </c>
      <c r="D26" s="13" t="s">
        <v>214</v>
      </c>
      <c r="E26" s="496">
        <v>0</v>
      </c>
      <c r="F26" s="496">
        <f t="shared" si="0"/>
        <v>25000</v>
      </c>
      <c r="G26" s="497">
        <v>0</v>
      </c>
      <c r="H26" s="497">
        <v>25000</v>
      </c>
    </row>
    <row r="27" spans="1:8" ht="21" customHeight="1">
      <c r="A27" s="552"/>
      <c r="B27" s="186"/>
      <c r="C27" s="12" t="s">
        <v>234</v>
      </c>
      <c r="D27" s="13" t="s">
        <v>206</v>
      </c>
      <c r="E27" s="496">
        <v>0</v>
      </c>
      <c r="F27" s="496">
        <f t="shared" si="0"/>
        <v>80000</v>
      </c>
      <c r="G27" s="497">
        <v>0</v>
      </c>
      <c r="H27" s="497">
        <v>80000</v>
      </c>
    </row>
    <row r="28" spans="1:8" ht="21" customHeight="1">
      <c r="A28" s="552"/>
      <c r="B28" s="186"/>
      <c r="C28" s="12" t="s">
        <v>258</v>
      </c>
      <c r="D28" s="13" t="s">
        <v>312</v>
      </c>
      <c r="E28" s="496">
        <v>0</v>
      </c>
      <c r="F28" s="496">
        <f t="shared" si="0"/>
        <v>3000</v>
      </c>
      <c r="G28" s="497">
        <v>0</v>
      </c>
      <c r="H28" s="497">
        <v>3000</v>
      </c>
    </row>
    <row r="29" spans="1:8" ht="30.75" customHeight="1">
      <c r="A29" s="552"/>
      <c r="B29" s="186"/>
      <c r="C29" s="12" t="s">
        <v>169</v>
      </c>
      <c r="D29" s="291" t="s">
        <v>511</v>
      </c>
      <c r="E29" s="496">
        <v>0</v>
      </c>
      <c r="F29" s="496">
        <f t="shared" si="0"/>
        <v>6000</v>
      </c>
      <c r="G29" s="497">
        <v>0</v>
      </c>
      <c r="H29" s="497">
        <v>6000</v>
      </c>
    </row>
    <row r="30" spans="1:8" ht="38.25" customHeight="1">
      <c r="A30" s="552"/>
      <c r="B30" s="186"/>
      <c r="C30" s="12" t="s">
        <v>170</v>
      </c>
      <c r="D30" s="291" t="s">
        <v>624</v>
      </c>
      <c r="E30" s="496">
        <v>0</v>
      </c>
      <c r="F30" s="496">
        <f t="shared" si="0"/>
        <v>10000</v>
      </c>
      <c r="G30" s="497">
        <v>0</v>
      </c>
      <c r="H30" s="497">
        <v>10000</v>
      </c>
    </row>
    <row r="31" spans="1:8" ht="21" customHeight="1">
      <c r="A31" s="552"/>
      <c r="B31" s="186"/>
      <c r="C31" s="12" t="s">
        <v>259</v>
      </c>
      <c r="D31" s="13" t="s">
        <v>215</v>
      </c>
      <c r="E31" s="496">
        <v>0</v>
      </c>
      <c r="F31" s="496">
        <f t="shared" si="0"/>
        <v>25000</v>
      </c>
      <c r="G31" s="497">
        <v>0</v>
      </c>
      <c r="H31" s="497">
        <v>25000</v>
      </c>
    </row>
    <row r="32" spans="1:8" ht="21" customHeight="1">
      <c r="A32" s="552"/>
      <c r="B32" s="186"/>
      <c r="C32" s="12" t="s">
        <v>313</v>
      </c>
      <c r="D32" s="13" t="s">
        <v>314</v>
      </c>
      <c r="E32" s="496">
        <v>0</v>
      </c>
      <c r="F32" s="496">
        <f t="shared" si="0"/>
        <v>2000</v>
      </c>
      <c r="G32" s="497">
        <v>0</v>
      </c>
      <c r="H32" s="497">
        <v>2000</v>
      </c>
    </row>
    <row r="33" spans="1:8" ht="21" customHeight="1">
      <c r="A33" s="552"/>
      <c r="B33" s="186"/>
      <c r="C33" s="12" t="s">
        <v>260</v>
      </c>
      <c r="D33" s="13" t="s">
        <v>207</v>
      </c>
      <c r="E33" s="496">
        <v>0</v>
      </c>
      <c r="F33" s="496">
        <f t="shared" si="0"/>
        <v>100</v>
      </c>
      <c r="G33" s="497">
        <v>0</v>
      </c>
      <c r="H33" s="497">
        <v>100</v>
      </c>
    </row>
    <row r="34" spans="1:8" ht="21" customHeight="1">
      <c r="A34" s="552"/>
      <c r="B34" s="186"/>
      <c r="C34" s="12" t="s">
        <v>261</v>
      </c>
      <c r="D34" s="13" t="s">
        <v>262</v>
      </c>
      <c r="E34" s="496">
        <v>0</v>
      </c>
      <c r="F34" s="496">
        <f t="shared" si="0"/>
        <v>6000</v>
      </c>
      <c r="G34" s="497">
        <v>0</v>
      </c>
      <c r="H34" s="497">
        <v>6000</v>
      </c>
    </row>
    <row r="35" spans="1:8" ht="21" customHeight="1">
      <c r="A35" s="552"/>
      <c r="B35" s="186"/>
      <c r="C35" s="12" t="s">
        <v>263</v>
      </c>
      <c r="D35" s="13" t="s">
        <v>216</v>
      </c>
      <c r="E35" s="496">
        <v>0</v>
      </c>
      <c r="F35" s="496">
        <f t="shared" si="0"/>
        <v>22000</v>
      </c>
      <c r="G35" s="497">
        <v>0</v>
      </c>
      <c r="H35" s="497">
        <v>22000</v>
      </c>
    </row>
    <row r="36" spans="1:8" ht="21" customHeight="1">
      <c r="A36" s="552"/>
      <c r="B36" s="186"/>
      <c r="C36" s="12" t="s">
        <v>264</v>
      </c>
      <c r="D36" s="13" t="s">
        <v>265</v>
      </c>
      <c r="E36" s="496">
        <v>0</v>
      </c>
      <c r="F36" s="496">
        <f t="shared" si="0"/>
        <v>1000</v>
      </c>
      <c r="G36" s="497">
        <v>0</v>
      </c>
      <c r="H36" s="497">
        <v>1000</v>
      </c>
    </row>
    <row r="37" spans="1:8" ht="21" customHeight="1">
      <c r="A37" s="552"/>
      <c r="B37" s="186"/>
      <c r="C37" s="12" t="s">
        <v>288</v>
      </c>
      <c r="D37" s="13" t="s">
        <v>408</v>
      </c>
      <c r="E37" s="496">
        <v>0</v>
      </c>
      <c r="F37" s="496">
        <f t="shared" si="0"/>
        <v>2000</v>
      </c>
      <c r="G37" s="497">
        <v>0</v>
      </c>
      <c r="H37" s="497">
        <v>2000</v>
      </c>
    </row>
    <row r="38" spans="1:8" ht="21" customHeight="1">
      <c r="A38" s="552"/>
      <c r="B38" s="186"/>
      <c r="C38" s="12" t="s">
        <v>128</v>
      </c>
      <c r="D38" s="9" t="s">
        <v>269</v>
      </c>
      <c r="E38" s="496">
        <v>0</v>
      </c>
      <c r="F38" s="496">
        <f t="shared" si="0"/>
        <v>70000</v>
      </c>
      <c r="G38" s="497">
        <f>SUM(G39)</f>
        <v>70000</v>
      </c>
      <c r="H38" s="497">
        <f>SUM(H39)</f>
        <v>0</v>
      </c>
    </row>
    <row r="39" spans="1:8" ht="25.5" customHeight="1">
      <c r="A39" s="552"/>
      <c r="B39" s="186"/>
      <c r="C39" s="12" t="s">
        <v>225</v>
      </c>
      <c r="D39" s="9" t="s">
        <v>539</v>
      </c>
      <c r="E39" s="496">
        <v>0</v>
      </c>
      <c r="F39" s="496">
        <f t="shared" si="0"/>
        <v>70000</v>
      </c>
      <c r="G39" s="497">
        <v>70000</v>
      </c>
      <c r="H39" s="497">
        <v>0</v>
      </c>
    </row>
    <row r="40" spans="1:11" s="47" customFormat="1" ht="28.5" customHeight="1">
      <c r="A40" s="841" t="s">
        <v>127</v>
      </c>
      <c r="B40" s="841"/>
      <c r="C40" s="841"/>
      <c r="D40" s="842"/>
      <c r="E40" s="498">
        <f>SUM(E7)</f>
        <v>10000</v>
      </c>
      <c r="F40" s="498">
        <f>G40+H40</f>
        <v>5583500</v>
      </c>
      <c r="G40" s="498">
        <f>SUM(G7)</f>
        <v>76500</v>
      </c>
      <c r="H40" s="498">
        <f>SUM(H7)</f>
        <v>5507000</v>
      </c>
      <c r="K40" s="103"/>
    </row>
  </sheetData>
  <sheetProtection/>
  <mergeCells count="12">
    <mergeCell ref="A1:H1"/>
    <mergeCell ref="A3:H3"/>
    <mergeCell ref="E5:E6"/>
    <mergeCell ref="F5:F6"/>
    <mergeCell ref="G5:H5"/>
    <mergeCell ref="A2:I2"/>
    <mergeCell ref="A40:D40"/>
    <mergeCell ref="A5:A6"/>
    <mergeCell ref="B5:B6"/>
    <mergeCell ref="C5:C6"/>
    <mergeCell ref="D5:D6"/>
    <mergeCell ref="A4:H4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 xml:space="preserve">&amp;RZałącznik Nr 5
do Uchwały Nr 124/11 Zarządu Powiatu 
w  Stargardzie Szczecińskim
z dnia 13 stycznia 2011 r.
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3" width="9.140625" style="2" customWidth="1"/>
    <col min="4" max="4" width="51.140625" style="2" customWidth="1"/>
    <col min="5" max="8" width="18.7109375" style="3" customWidth="1"/>
    <col min="9" max="16384" width="9.140625" style="2" customWidth="1"/>
  </cols>
  <sheetData>
    <row r="1" spans="1:9" ht="15" customHeight="1">
      <c r="A1" s="837" t="s">
        <v>160</v>
      </c>
      <c r="B1" s="837"/>
      <c r="C1" s="837"/>
      <c r="D1" s="837"/>
      <c r="E1" s="837"/>
      <c r="F1" s="837"/>
      <c r="G1" s="837"/>
      <c r="H1" s="837"/>
      <c r="I1" s="3"/>
    </row>
    <row r="2" spans="1:9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9" ht="15" customHeight="1">
      <c r="A3" s="837" t="s">
        <v>632</v>
      </c>
      <c r="B3" s="837"/>
      <c r="C3" s="837"/>
      <c r="D3" s="837"/>
      <c r="E3" s="837"/>
      <c r="F3" s="837"/>
      <c r="G3" s="837"/>
      <c r="H3" s="837"/>
      <c r="I3" s="3"/>
    </row>
    <row r="4" spans="1:9" ht="15" customHeight="1">
      <c r="A4" s="837" t="s">
        <v>217</v>
      </c>
      <c r="B4" s="837"/>
      <c r="C4" s="837"/>
      <c r="D4" s="837"/>
      <c r="E4" s="837"/>
      <c r="F4" s="837"/>
      <c r="G4" s="837"/>
      <c r="H4" s="837"/>
      <c r="I4" s="3"/>
    </row>
    <row r="5" spans="1:4" ht="12.75">
      <c r="A5" s="3"/>
      <c r="B5" s="3"/>
      <c r="C5" s="3"/>
      <c r="D5" s="3"/>
    </row>
    <row r="6" spans="1:8" ht="12.75">
      <c r="A6" s="847" t="s">
        <v>220</v>
      </c>
      <c r="B6" s="847" t="s">
        <v>221</v>
      </c>
      <c r="C6" s="847" t="s">
        <v>222</v>
      </c>
      <c r="D6" s="847" t="s">
        <v>209</v>
      </c>
      <c r="E6" s="847" t="s">
        <v>223</v>
      </c>
      <c r="F6" s="847" t="s">
        <v>224</v>
      </c>
      <c r="G6" s="848" t="s">
        <v>225</v>
      </c>
      <c r="H6" s="848"/>
    </row>
    <row r="7" spans="1:8" ht="36.75" customHeight="1">
      <c r="A7" s="847"/>
      <c r="B7" s="847"/>
      <c r="C7" s="847"/>
      <c r="D7" s="847"/>
      <c r="E7" s="847"/>
      <c r="F7" s="847"/>
      <c r="G7" s="109" t="s">
        <v>226</v>
      </c>
      <c r="H7" s="109" t="s">
        <v>227</v>
      </c>
    </row>
    <row r="8" spans="1:8" ht="30" customHeight="1">
      <c r="A8" s="264">
        <v>710</v>
      </c>
      <c r="B8" s="264"/>
      <c r="C8" s="264"/>
      <c r="D8" s="265" t="s">
        <v>279</v>
      </c>
      <c r="E8" s="266">
        <f>SUM(E9)</f>
        <v>0</v>
      </c>
      <c r="F8" s="266">
        <f>SUM(F9)</f>
        <v>372500</v>
      </c>
      <c r="G8" s="266">
        <f>SUM(G9)</f>
        <v>23500</v>
      </c>
      <c r="H8" s="266">
        <f>SUM(H9)</f>
        <v>349000</v>
      </c>
    </row>
    <row r="9" spans="1:8" s="46" customFormat="1" ht="30" customHeight="1">
      <c r="A9" s="295"/>
      <c r="B9" s="272">
        <v>71015</v>
      </c>
      <c r="C9" s="272"/>
      <c r="D9" s="273" t="s">
        <v>134</v>
      </c>
      <c r="E9" s="275">
        <f>SUM(E10:E25)</f>
        <v>0</v>
      </c>
      <c r="F9" s="275">
        <f>SUM(F10:F25)</f>
        <v>372500</v>
      </c>
      <c r="G9" s="275">
        <f>SUM(G10:G25)</f>
        <v>23500</v>
      </c>
      <c r="H9" s="275">
        <f>SUM(H10:H25)</f>
        <v>349000</v>
      </c>
    </row>
    <row r="10" spans="1:8" ht="21" customHeight="1">
      <c r="A10" s="295"/>
      <c r="B10" s="19"/>
      <c r="C10" s="198" t="s">
        <v>248</v>
      </c>
      <c r="D10" s="199" t="s">
        <v>144</v>
      </c>
      <c r="E10" s="4">
        <v>0</v>
      </c>
      <c r="F10" s="23">
        <f>G10+H10</f>
        <v>400</v>
      </c>
      <c r="G10" s="101">
        <v>0</v>
      </c>
      <c r="H10" s="23">
        <v>400</v>
      </c>
    </row>
    <row r="11" spans="1:8" ht="21" customHeight="1">
      <c r="A11" s="295"/>
      <c r="B11" s="19"/>
      <c r="C11" s="198" t="s">
        <v>249</v>
      </c>
      <c r="D11" s="199" t="s">
        <v>143</v>
      </c>
      <c r="E11" s="4">
        <v>0</v>
      </c>
      <c r="F11" s="23">
        <f>G11+H11</f>
        <v>90762</v>
      </c>
      <c r="G11" s="101">
        <v>0</v>
      </c>
      <c r="H11" s="23">
        <v>90762</v>
      </c>
    </row>
    <row r="12" spans="1:8" ht="21" customHeight="1">
      <c r="A12" s="295"/>
      <c r="B12" s="19"/>
      <c r="C12" s="407" t="s">
        <v>286</v>
      </c>
      <c r="D12" s="199" t="s">
        <v>287</v>
      </c>
      <c r="E12" s="4">
        <v>0</v>
      </c>
      <c r="F12" s="23">
        <f aca="true" t="shared" si="0" ref="F12:F25">G12+H12</f>
        <v>158122</v>
      </c>
      <c r="G12" s="101">
        <v>0</v>
      </c>
      <c r="H12" s="23">
        <v>158122</v>
      </c>
    </row>
    <row r="13" spans="1:8" ht="21" customHeight="1">
      <c r="A13" s="295"/>
      <c r="B13" s="19"/>
      <c r="C13" s="407" t="s">
        <v>250</v>
      </c>
      <c r="D13" s="199" t="s">
        <v>53</v>
      </c>
      <c r="E13" s="4">
        <v>0</v>
      </c>
      <c r="F13" s="23">
        <f t="shared" si="0"/>
        <v>20500</v>
      </c>
      <c r="G13" s="101">
        <v>0</v>
      </c>
      <c r="H13" s="23">
        <v>20500</v>
      </c>
    </row>
    <row r="14" spans="1:8" ht="21" customHeight="1">
      <c r="A14" s="295"/>
      <c r="B14" s="19"/>
      <c r="C14" s="407" t="s">
        <v>251</v>
      </c>
      <c r="D14" s="199" t="s">
        <v>252</v>
      </c>
      <c r="E14" s="4">
        <v>0</v>
      </c>
      <c r="F14" s="23">
        <f t="shared" si="0"/>
        <v>42920</v>
      </c>
      <c r="G14" s="101">
        <v>0</v>
      </c>
      <c r="H14" s="23">
        <v>42920</v>
      </c>
    </row>
    <row r="15" spans="1:8" ht="21" customHeight="1">
      <c r="A15" s="295"/>
      <c r="B15" s="19"/>
      <c r="C15" s="407" t="s">
        <v>253</v>
      </c>
      <c r="D15" s="199" t="s">
        <v>12</v>
      </c>
      <c r="E15" s="4">
        <v>0</v>
      </c>
      <c r="F15" s="23">
        <f t="shared" si="0"/>
        <v>6598</v>
      </c>
      <c r="G15" s="101">
        <v>0</v>
      </c>
      <c r="H15" s="23">
        <v>6598</v>
      </c>
    </row>
    <row r="16" spans="1:8" ht="21" customHeight="1">
      <c r="A16" s="295"/>
      <c r="B16" s="19"/>
      <c r="C16" s="407" t="s">
        <v>254</v>
      </c>
      <c r="D16" s="199" t="s">
        <v>218</v>
      </c>
      <c r="E16" s="4">
        <v>0</v>
      </c>
      <c r="F16" s="23">
        <f t="shared" si="0"/>
        <v>7400</v>
      </c>
      <c r="G16" s="101">
        <v>2000</v>
      </c>
      <c r="H16" s="23">
        <v>5400</v>
      </c>
    </row>
    <row r="17" spans="1:8" ht="21" customHeight="1">
      <c r="A17" s="295"/>
      <c r="B17" s="19"/>
      <c r="C17" s="407" t="s">
        <v>257</v>
      </c>
      <c r="D17" s="199" t="s">
        <v>214</v>
      </c>
      <c r="E17" s="4">
        <v>0</v>
      </c>
      <c r="F17" s="23">
        <f t="shared" si="0"/>
        <v>200</v>
      </c>
      <c r="G17" s="101">
        <v>0</v>
      </c>
      <c r="H17" s="23">
        <v>200</v>
      </c>
    </row>
    <row r="18" spans="1:8" ht="21" customHeight="1">
      <c r="A18" s="295"/>
      <c r="B18" s="19"/>
      <c r="C18" s="407" t="s">
        <v>234</v>
      </c>
      <c r="D18" s="199" t="s">
        <v>206</v>
      </c>
      <c r="E18" s="4">
        <v>0</v>
      </c>
      <c r="F18" s="23">
        <f t="shared" si="0"/>
        <v>25518</v>
      </c>
      <c r="G18" s="101">
        <v>20500</v>
      </c>
      <c r="H18" s="23">
        <v>5018</v>
      </c>
    </row>
    <row r="19" spans="1:8" ht="21" customHeight="1">
      <c r="A19" s="295"/>
      <c r="B19" s="19"/>
      <c r="C19" s="407" t="s">
        <v>258</v>
      </c>
      <c r="D19" s="199" t="s">
        <v>312</v>
      </c>
      <c r="E19" s="4">
        <v>0</v>
      </c>
      <c r="F19" s="23">
        <f t="shared" si="0"/>
        <v>1000</v>
      </c>
      <c r="G19" s="101">
        <v>1000</v>
      </c>
      <c r="H19" s="23">
        <v>0</v>
      </c>
    </row>
    <row r="20" spans="1:8" ht="36" customHeight="1">
      <c r="A20" s="295"/>
      <c r="B20" s="19"/>
      <c r="C20" s="407" t="s">
        <v>170</v>
      </c>
      <c r="D20" s="291" t="s">
        <v>624</v>
      </c>
      <c r="E20" s="4">
        <v>0</v>
      </c>
      <c r="F20" s="23">
        <f t="shared" si="0"/>
        <v>3500</v>
      </c>
      <c r="G20" s="101">
        <v>0</v>
      </c>
      <c r="H20" s="23">
        <v>3500</v>
      </c>
    </row>
    <row r="21" spans="1:8" ht="21" customHeight="1">
      <c r="A21" s="295"/>
      <c r="B21" s="19"/>
      <c r="C21" s="407" t="s">
        <v>259</v>
      </c>
      <c r="D21" s="199" t="s">
        <v>215</v>
      </c>
      <c r="E21" s="4">
        <v>0</v>
      </c>
      <c r="F21" s="23">
        <f t="shared" si="0"/>
        <v>3800</v>
      </c>
      <c r="G21" s="101">
        <v>0</v>
      </c>
      <c r="H21" s="23">
        <v>3800</v>
      </c>
    </row>
    <row r="22" spans="1:8" ht="21" customHeight="1">
      <c r="A22" s="295"/>
      <c r="B22" s="19"/>
      <c r="C22" s="407" t="s">
        <v>260</v>
      </c>
      <c r="D22" s="199" t="s">
        <v>207</v>
      </c>
      <c r="E22" s="4">
        <v>0</v>
      </c>
      <c r="F22" s="23">
        <f t="shared" si="0"/>
        <v>2500</v>
      </c>
      <c r="G22" s="101">
        <v>0</v>
      </c>
      <c r="H22" s="23">
        <v>2500</v>
      </c>
    </row>
    <row r="23" spans="1:8" ht="21" customHeight="1">
      <c r="A23" s="295"/>
      <c r="B23" s="19"/>
      <c r="C23" s="407" t="s">
        <v>261</v>
      </c>
      <c r="D23" s="374" t="s">
        <v>262</v>
      </c>
      <c r="E23" s="4">
        <v>0</v>
      </c>
      <c r="F23" s="23">
        <f t="shared" si="0"/>
        <v>7280</v>
      </c>
      <c r="G23" s="101">
        <v>0</v>
      </c>
      <c r="H23" s="23">
        <v>7280</v>
      </c>
    </row>
    <row r="24" spans="1:8" ht="21" customHeight="1">
      <c r="A24" s="295"/>
      <c r="B24" s="19"/>
      <c r="C24" s="407" t="s">
        <v>288</v>
      </c>
      <c r="D24" s="374" t="s">
        <v>289</v>
      </c>
      <c r="E24" s="4">
        <v>0</v>
      </c>
      <c r="F24" s="23">
        <f t="shared" si="0"/>
        <v>1000</v>
      </c>
      <c r="G24" s="101">
        <v>0</v>
      </c>
      <c r="H24" s="23">
        <v>1000</v>
      </c>
    </row>
    <row r="25" spans="1:8" ht="30" customHeight="1">
      <c r="A25" s="295"/>
      <c r="B25" s="19"/>
      <c r="C25" s="407" t="s">
        <v>171</v>
      </c>
      <c r="D25" s="374" t="s">
        <v>172</v>
      </c>
      <c r="E25" s="4">
        <v>0</v>
      </c>
      <c r="F25" s="23">
        <f t="shared" si="0"/>
        <v>1000</v>
      </c>
      <c r="G25" s="101">
        <v>0</v>
      </c>
      <c r="H25" s="23">
        <v>1000</v>
      </c>
    </row>
    <row r="26" spans="1:8" s="46" customFormat="1" ht="30" customHeight="1">
      <c r="A26" s="846" t="s">
        <v>127</v>
      </c>
      <c r="B26" s="846"/>
      <c r="C26" s="846"/>
      <c r="D26" s="846"/>
      <c r="E26" s="296">
        <f>SUM(E8)</f>
        <v>0</v>
      </c>
      <c r="F26" s="296">
        <f>SUM(F8)</f>
        <v>372500</v>
      </c>
      <c r="G26" s="296">
        <f>SUM(G8)</f>
        <v>23500</v>
      </c>
      <c r="H26" s="296">
        <f>SUM(H8)</f>
        <v>349000</v>
      </c>
    </row>
    <row r="28" ht="12.75">
      <c r="F28" s="110"/>
    </row>
    <row r="29" ht="12.75">
      <c r="F29" s="110"/>
    </row>
  </sheetData>
  <sheetProtection/>
  <mergeCells count="12">
    <mergeCell ref="A1:H1"/>
    <mergeCell ref="G6:H6"/>
    <mergeCell ref="A26:D26"/>
    <mergeCell ref="A6:A7"/>
    <mergeCell ref="B6:B7"/>
    <mergeCell ref="C6:C7"/>
    <mergeCell ref="D6:D7"/>
    <mergeCell ref="A2:I2"/>
    <mergeCell ref="E6:E7"/>
    <mergeCell ref="F6:F7"/>
    <mergeCell ref="A3:H3"/>
    <mergeCell ref="A4:H4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 xml:space="preserve">&amp;RZałącznik Nr 6
do Uchwały Nr 124/11 Zarządu Powiatu 
w  Stargardzie Szczecińskim
z dnia 13 stycznia 2011 r.
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3" width="9.140625" style="2" customWidth="1"/>
    <col min="4" max="4" width="50.7109375" style="2" customWidth="1"/>
    <col min="5" max="8" width="18.7109375" style="3" customWidth="1"/>
    <col min="9" max="16384" width="9.140625" style="2" customWidth="1"/>
  </cols>
  <sheetData>
    <row r="1" spans="1:8" ht="15" customHeight="1">
      <c r="A1" s="837" t="s">
        <v>160</v>
      </c>
      <c r="B1" s="837"/>
      <c r="C1" s="837"/>
      <c r="D1" s="837"/>
      <c r="E1" s="837"/>
      <c r="F1" s="837"/>
      <c r="G1" s="837"/>
      <c r="H1" s="837"/>
    </row>
    <row r="2" spans="1:9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24"/>
    </row>
    <row r="3" spans="1:8" ht="15" customHeight="1">
      <c r="A3" s="837" t="s">
        <v>137</v>
      </c>
      <c r="B3" s="837"/>
      <c r="C3" s="837"/>
      <c r="D3" s="837"/>
      <c r="E3" s="837"/>
      <c r="F3" s="837"/>
      <c r="G3" s="837"/>
      <c r="H3" s="837"/>
    </row>
    <row r="4" spans="1:4" ht="12.75">
      <c r="A4" s="3"/>
      <c r="B4" s="3"/>
      <c r="C4" s="3"/>
      <c r="D4" s="3"/>
    </row>
    <row r="5" spans="1:8" ht="15.75" customHeight="1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37.5" customHeight="1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s="18" customFormat="1" ht="30" customHeight="1">
      <c r="A7" s="264">
        <v>851</v>
      </c>
      <c r="B7" s="264"/>
      <c r="C7" s="265"/>
      <c r="D7" s="270" t="s">
        <v>63</v>
      </c>
      <c r="E7" s="264">
        <f>E8</f>
        <v>0</v>
      </c>
      <c r="F7" s="266">
        <f>G7+H7</f>
        <v>16800</v>
      </c>
      <c r="G7" s="266">
        <f>SUM(G8)</f>
        <v>0</v>
      </c>
      <c r="H7" s="266">
        <f>SUM(H8)</f>
        <v>16800</v>
      </c>
    </row>
    <row r="8" spans="1:8" s="277" customFormat="1" ht="45.75" customHeight="1">
      <c r="A8" s="553"/>
      <c r="B8" s="272">
        <v>85156</v>
      </c>
      <c r="C8" s="273"/>
      <c r="D8" s="276" t="s">
        <v>185</v>
      </c>
      <c r="E8" s="272">
        <f>E9</f>
        <v>0</v>
      </c>
      <c r="F8" s="275">
        <f aca="true" t="shared" si="0" ref="F8:F37">G8+H8</f>
        <v>16800</v>
      </c>
      <c r="G8" s="272">
        <f>G9</f>
        <v>0</v>
      </c>
      <c r="H8" s="275">
        <f>H9</f>
        <v>16800</v>
      </c>
    </row>
    <row r="9" spans="1:8" ht="24.75" customHeight="1">
      <c r="A9" s="553"/>
      <c r="B9" s="10"/>
      <c r="C9" s="10">
        <v>4130</v>
      </c>
      <c r="D9" s="16" t="s">
        <v>66</v>
      </c>
      <c r="E9" s="10">
        <v>0</v>
      </c>
      <c r="F9" s="104">
        <f t="shared" si="0"/>
        <v>16800</v>
      </c>
      <c r="G9" s="63">
        <v>0</v>
      </c>
      <c r="H9" s="23">
        <v>16800</v>
      </c>
    </row>
    <row r="10" spans="1:8" ht="27" customHeight="1">
      <c r="A10" s="264">
        <v>852</v>
      </c>
      <c r="B10" s="264"/>
      <c r="C10" s="264"/>
      <c r="D10" s="265" t="s">
        <v>69</v>
      </c>
      <c r="E10" s="271">
        <f>E11+E38</f>
        <v>6600</v>
      </c>
      <c r="F10" s="266">
        <f t="shared" si="0"/>
        <v>1881200</v>
      </c>
      <c r="G10" s="271">
        <f>G11+G38</f>
        <v>1881200</v>
      </c>
      <c r="H10" s="271">
        <f>H11+H38</f>
        <v>0</v>
      </c>
    </row>
    <row r="11" spans="1:8" ht="24.75" customHeight="1">
      <c r="A11" s="295"/>
      <c r="B11" s="272">
        <v>85201</v>
      </c>
      <c r="C11" s="272"/>
      <c r="D11" s="273" t="s">
        <v>71</v>
      </c>
      <c r="E11" s="274">
        <f>SUM(E12:E37)</f>
        <v>6600</v>
      </c>
      <c r="F11" s="275">
        <f t="shared" si="0"/>
        <v>1876700</v>
      </c>
      <c r="G11" s="274">
        <f>SUM(G12:G37)</f>
        <v>1876700</v>
      </c>
      <c r="H11" s="274">
        <f>SUM(H12:H37)</f>
        <v>0</v>
      </c>
    </row>
    <row r="12" spans="1:8" ht="65.25" customHeight="1">
      <c r="A12" s="295"/>
      <c r="B12" s="19"/>
      <c r="C12" s="7" t="s">
        <v>303</v>
      </c>
      <c r="D12" s="16" t="s">
        <v>304</v>
      </c>
      <c r="E12" s="23">
        <v>6600</v>
      </c>
      <c r="F12" s="104">
        <f t="shared" si="0"/>
        <v>0</v>
      </c>
      <c r="G12" s="63">
        <v>0</v>
      </c>
      <c r="H12" s="4">
        <v>0</v>
      </c>
    </row>
    <row r="13" spans="1:8" ht="21" customHeight="1">
      <c r="A13" s="295"/>
      <c r="B13" s="19"/>
      <c r="C13" s="10">
        <v>3020</v>
      </c>
      <c r="D13" s="9" t="s">
        <v>309</v>
      </c>
      <c r="E13" s="63">
        <v>0</v>
      </c>
      <c r="F13" s="104">
        <f t="shared" si="0"/>
        <v>7000</v>
      </c>
      <c r="G13" s="63">
        <v>7000</v>
      </c>
      <c r="H13" s="4">
        <v>0</v>
      </c>
    </row>
    <row r="14" spans="1:8" ht="21" customHeight="1">
      <c r="A14" s="295"/>
      <c r="B14" s="19"/>
      <c r="C14" s="10">
        <v>3110</v>
      </c>
      <c r="D14" s="9" t="s">
        <v>75</v>
      </c>
      <c r="E14" s="63">
        <v>0</v>
      </c>
      <c r="F14" s="104">
        <f t="shared" si="0"/>
        <v>16000</v>
      </c>
      <c r="G14" s="63">
        <v>16000</v>
      </c>
      <c r="H14" s="4">
        <v>0</v>
      </c>
    </row>
    <row r="15" spans="1:8" ht="21" customHeight="1">
      <c r="A15" s="295"/>
      <c r="B15" s="19"/>
      <c r="C15" s="10">
        <v>4010</v>
      </c>
      <c r="D15" s="9" t="s">
        <v>212</v>
      </c>
      <c r="E15" s="63">
        <v>0</v>
      </c>
      <c r="F15" s="104">
        <f t="shared" si="0"/>
        <v>1020000</v>
      </c>
      <c r="G15" s="63">
        <v>1020000</v>
      </c>
      <c r="H15" s="4">
        <v>0</v>
      </c>
    </row>
    <row r="16" spans="1:8" ht="21" customHeight="1">
      <c r="A16" s="295"/>
      <c r="B16" s="19"/>
      <c r="C16" s="10">
        <v>4040</v>
      </c>
      <c r="D16" s="9" t="s">
        <v>53</v>
      </c>
      <c r="E16" s="63">
        <v>0</v>
      </c>
      <c r="F16" s="104">
        <f t="shared" si="0"/>
        <v>90000</v>
      </c>
      <c r="G16" s="63">
        <v>90000</v>
      </c>
      <c r="H16" s="4">
        <v>0</v>
      </c>
    </row>
    <row r="17" spans="1:8" ht="21" customHeight="1">
      <c r="A17" s="295"/>
      <c r="B17" s="19"/>
      <c r="C17" s="10">
        <v>4170</v>
      </c>
      <c r="D17" s="9" t="s">
        <v>311</v>
      </c>
      <c r="E17" s="63">
        <v>0</v>
      </c>
      <c r="F17" s="104">
        <f t="shared" si="0"/>
        <v>30000</v>
      </c>
      <c r="G17" s="63">
        <v>30000</v>
      </c>
      <c r="H17" s="4">
        <v>0</v>
      </c>
    </row>
    <row r="18" spans="1:8" ht="21" customHeight="1">
      <c r="A18" s="295"/>
      <c r="B18" s="19"/>
      <c r="C18" s="10">
        <v>4110</v>
      </c>
      <c r="D18" s="9" t="s">
        <v>252</v>
      </c>
      <c r="E18" s="63">
        <v>0</v>
      </c>
      <c r="F18" s="104">
        <f t="shared" si="0"/>
        <v>176800</v>
      </c>
      <c r="G18" s="63">
        <v>176800</v>
      </c>
      <c r="H18" s="4">
        <v>0</v>
      </c>
    </row>
    <row r="19" spans="1:8" ht="21" customHeight="1">
      <c r="A19" s="295"/>
      <c r="B19" s="19"/>
      <c r="C19" s="10">
        <v>4120</v>
      </c>
      <c r="D19" s="9" t="s">
        <v>12</v>
      </c>
      <c r="E19" s="63">
        <v>0</v>
      </c>
      <c r="F19" s="104">
        <f t="shared" si="0"/>
        <v>28000</v>
      </c>
      <c r="G19" s="63">
        <v>28000</v>
      </c>
      <c r="H19" s="4">
        <v>0</v>
      </c>
    </row>
    <row r="20" spans="1:8" ht="21" customHeight="1">
      <c r="A20" s="295"/>
      <c r="B20" s="19"/>
      <c r="C20" s="10">
        <v>4210</v>
      </c>
      <c r="D20" s="9" t="s">
        <v>218</v>
      </c>
      <c r="E20" s="63">
        <v>0</v>
      </c>
      <c r="F20" s="104">
        <f t="shared" si="0"/>
        <v>100300</v>
      </c>
      <c r="G20" s="63">
        <v>100300</v>
      </c>
      <c r="H20" s="4">
        <v>0</v>
      </c>
    </row>
    <row r="21" spans="1:8" ht="21" customHeight="1">
      <c r="A21" s="295"/>
      <c r="B21" s="19"/>
      <c r="C21" s="10">
        <v>4220</v>
      </c>
      <c r="D21" s="9" t="s">
        <v>76</v>
      </c>
      <c r="E21" s="63">
        <v>0</v>
      </c>
      <c r="F21" s="104">
        <f t="shared" si="0"/>
        <v>93180</v>
      </c>
      <c r="G21" s="63">
        <v>93180</v>
      </c>
      <c r="H21" s="4">
        <v>0</v>
      </c>
    </row>
    <row r="22" spans="1:8" ht="30" customHeight="1">
      <c r="A22" s="295"/>
      <c r="B22" s="19"/>
      <c r="C22" s="10">
        <v>4230</v>
      </c>
      <c r="D22" s="9" t="s">
        <v>364</v>
      </c>
      <c r="E22" s="63">
        <v>0</v>
      </c>
      <c r="F22" s="104">
        <f t="shared" si="0"/>
        <v>12000</v>
      </c>
      <c r="G22" s="63">
        <v>12000</v>
      </c>
      <c r="H22" s="4">
        <v>0</v>
      </c>
    </row>
    <row r="23" spans="1:8" ht="21" customHeight="1">
      <c r="A23" s="295"/>
      <c r="B23" s="19"/>
      <c r="C23" s="10">
        <v>4240</v>
      </c>
      <c r="D23" s="9" t="s">
        <v>42</v>
      </c>
      <c r="E23" s="63">
        <v>0</v>
      </c>
      <c r="F23" s="104">
        <f t="shared" si="0"/>
        <v>25000</v>
      </c>
      <c r="G23" s="63">
        <v>25000</v>
      </c>
      <c r="H23" s="4">
        <v>0</v>
      </c>
    </row>
    <row r="24" spans="1:8" ht="21" customHeight="1">
      <c r="A24" s="295"/>
      <c r="B24" s="19"/>
      <c r="C24" s="10">
        <v>4260</v>
      </c>
      <c r="D24" s="9" t="s">
        <v>213</v>
      </c>
      <c r="E24" s="63">
        <v>0</v>
      </c>
      <c r="F24" s="104">
        <f t="shared" si="0"/>
        <v>65000</v>
      </c>
      <c r="G24" s="63">
        <v>65000</v>
      </c>
      <c r="H24" s="4">
        <v>0</v>
      </c>
    </row>
    <row r="25" spans="1:8" ht="21" customHeight="1">
      <c r="A25" s="295"/>
      <c r="B25" s="19"/>
      <c r="C25" s="5" t="s">
        <v>256</v>
      </c>
      <c r="D25" s="6" t="s">
        <v>219</v>
      </c>
      <c r="E25" s="63">
        <v>0</v>
      </c>
      <c r="F25" s="104">
        <f t="shared" si="0"/>
        <v>1500</v>
      </c>
      <c r="G25" s="63">
        <v>1500</v>
      </c>
      <c r="H25" s="4"/>
    </row>
    <row r="26" spans="1:8" ht="21" customHeight="1">
      <c r="A26" s="295"/>
      <c r="B26" s="19"/>
      <c r="C26" s="10">
        <v>4280</v>
      </c>
      <c r="D26" s="9" t="s">
        <v>214</v>
      </c>
      <c r="E26" s="63">
        <v>0</v>
      </c>
      <c r="F26" s="104">
        <f t="shared" si="0"/>
        <v>5000</v>
      </c>
      <c r="G26" s="63">
        <v>5000</v>
      </c>
      <c r="H26" s="4">
        <v>0</v>
      </c>
    </row>
    <row r="27" spans="1:8" ht="21" customHeight="1">
      <c r="A27" s="295"/>
      <c r="B27" s="19"/>
      <c r="C27" s="10">
        <v>4300</v>
      </c>
      <c r="D27" s="9" t="s">
        <v>206</v>
      </c>
      <c r="E27" s="63">
        <v>0</v>
      </c>
      <c r="F27" s="104">
        <f t="shared" si="0"/>
        <v>104000</v>
      </c>
      <c r="G27" s="63">
        <v>104000</v>
      </c>
      <c r="H27" s="4">
        <v>0</v>
      </c>
    </row>
    <row r="28" spans="1:8" ht="21" customHeight="1">
      <c r="A28" s="295"/>
      <c r="B28" s="19"/>
      <c r="C28" s="10">
        <v>4350</v>
      </c>
      <c r="D28" s="9" t="s">
        <v>312</v>
      </c>
      <c r="E28" s="63">
        <v>0</v>
      </c>
      <c r="F28" s="104">
        <f t="shared" si="0"/>
        <v>3000</v>
      </c>
      <c r="G28" s="63">
        <v>3000</v>
      </c>
      <c r="H28" s="4">
        <v>0</v>
      </c>
    </row>
    <row r="29" spans="1:8" ht="30" customHeight="1">
      <c r="A29" s="295"/>
      <c r="B29" s="19"/>
      <c r="C29" s="10">
        <v>4360</v>
      </c>
      <c r="D29" s="291" t="s">
        <v>511</v>
      </c>
      <c r="E29" s="63">
        <v>0</v>
      </c>
      <c r="F29" s="104">
        <f t="shared" si="0"/>
        <v>3500</v>
      </c>
      <c r="G29" s="63">
        <v>3500</v>
      </c>
      <c r="H29" s="4">
        <v>0</v>
      </c>
    </row>
    <row r="30" spans="1:8" ht="30" customHeight="1">
      <c r="A30" s="295"/>
      <c r="B30" s="19"/>
      <c r="C30" s="10">
        <v>4370</v>
      </c>
      <c r="D30" s="291" t="s">
        <v>624</v>
      </c>
      <c r="E30" s="63">
        <v>0</v>
      </c>
      <c r="F30" s="104">
        <f t="shared" si="0"/>
        <v>3000</v>
      </c>
      <c r="G30" s="63">
        <v>3000</v>
      </c>
      <c r="H30" s="4">
        <v>0</v>
      </c>
    </row>
    <row r="31" spans="1:8" ht="30" customHeight="1">
      <c r="A31" s="295"/>
      <c r="B31" s="19"/>
      <c r="C31" s="373">
        <v>4400</v>
      </c>
      <c r="D31" s="291" t="s">
        <v>662</v>
      </c>
      <c r="E31" s="63">
        <v>0</v>
      </c>
      <c r="F31" s="104">
        <f>G31+H31</f>
        <v>26400</v>
      </c>
      <c r="G31" s="63">
        <v>26400</v>
      </c>
      <c r="H31" s="4">
        <v>0</v>
      </c>
    </row>
    <row r="32" spans="1:8" ht="21" customHeight="1">
      <c r="A32" s="295"/>
      <c r="B32" s="19"/>
      <c r="C32" s="10">
        <v>4410</v>
      </c>
      <c r="D32" s="9" t="s">
        <v>215</v>
      </c>
      <c r="E32" s="63">
        <v>0</v>
      </c>
      <c r="F32" s="104">
        <f t="shared" si="0"/>
        <v>1000</v>
      </c>
      <c r="G32" s="63">
        <v>1000</v>
      </c>
      <c r="H32" s="4">
        <v>0</v>
      </c>
    </row>
    <row r="33" spans="1:8" ht="21" customHeight="1">
      <c r="A33" s="295"/>
      <c r="B33" s="19"/>
      <c r="C33" s="10">
        <v>4430</v>
      </c>
      <c r="D33" s="9" t="s">
        <v>207</v>
      </c>
      <c r="E33" s="63">
        <v>0</v>
      </c>
      <c r="F33" s="104">
        <f t="shared" si="0"/>
        <v>8000</v>
      </c>
      <c r="G33" s="63">
        <v>8000</v>
      </c>
      <c r="H33" s="4">
        <v>0</v>
      </c>
    </row>
    <row r="34" spans="1:8" ht="21" customHeight="1">
      <c r="A34" s="295"/>
      <c r="B34" s="19"/>
      <c r="C34" s="10">
        <v>4440</v>
      </c>
      <c r="D34" s="9" t="s">
        <v>262</v>
      </c>
      <c r="E34" s="63">
        <v>0</v>
      </c>
      <c r="F34" s="104">
        <f t="shared" si="0"/>
        <v>50000</v>
      </c>
      <c r="G34" s="63">
        <v>50000</v>
      </c>
      <c r="H34" s="4">
        <v>0</v>
      </c>
    </row>
    <row r="35" spans="1:8" ht="21" customHeight="1">
      <c r="A35" s="295"/>
      <c r="B35" s="19"/>
      <c r="C35" s="10">
        <v>4480</v>
      </c>
      <c r="D35" s="9" t="s">
        <v>216</v>
      </c>
      <c r="E35" s="63">
        <v>0</v>
      </c>
      <c r="F35" s="104">
        <f t="shared" si="0"/>
        <v>3720</v>
      </c>
      <c r="G35" s="63">
        <v>3720</v>
      </c>
      <c r="H35" s="4">
        <v>0</v>
      </c>
    </row>
    <row r="36" spans="1:8" ht="21" customHeight="1">
      <c r="A36" s="295"/>
      <c r="B36" s="19"/>
      <c r="C36" s="373">
        <v>4610</v>
      </c>
      <c r="D36" s="374" t="s">
        <v>176</v>
      </c>
      <c r="E36" s="63">
        <v>0</v>
      </c>
      <c r="F36" s="104">
        <f>G36+H36</f>
        <v>300</v>
      </c>
      <c r="G36" s="63">
        <v>300</v>
      </c>
      <c r="H36" s="4">
        <v>0</v>
      </c>
    </row>
    <row r="37" spans="1:8" ht="30" customHeight="1">
      <c r="A37" s="295"/>
      <c r="B37" s="19"/>
      <c r="C37" s="10">
        <v>4700</v>
      </c>
      <c r="D37" s="9" t="s">
        <v>172</v>
      </c>
      <c r="E37" s="63">
        <v>0</v>
      </c>
      <c r="F37" s="104">
        <f t="shared" si="0"/>
        <v>4000</v>
      </c>
      <c r="G37" s="63">
        <v>4000</v>
      </c>
      <c r="H37" s="4">
        <v>0</v>
      </c>
    </row>
    <row r="38" spans="1:8" ht="30" customHeight="1">
      <c r="A38" s="295"/>
      <c r="B38" s="272">
        <v>85295</v>
      </c>
      <c r="C38" s="272"/>
      <c r="D38" s="273" t="s">
        <v>318</v>
      </c>
      <c r="E38" s="275">
        <f>E39</f>
        <v>0</v>
      </c>
      <c r="F38" s="275">
        <f>F39</f>
        <v>4500</v>
      </c>
      <c r="G38" s="275">
        <f>G39</f>
        <v>4500</v>
      </c>
      <c r="H38" s="275">
        <f>H39</f>
        <v>0</v>
      </c>
    </row>
    <row r="39" spans="1:8" ht="27" customHeight="1">
      <c r="A39" s="295"/>
      <c r="B39" s="4"/>
      <c r="C39" s="4">
        <v>4440</v>
      </c>
      <c r="D39" s="9" t="s">
        <v>262</v>
      </c>
      <c r="E39" s="23">
        <v>0</v>
      </c>
      <c r="F39" s="63">
        <f>G39+H39</f>
        <v>4500</v>
      </c>
      <c r="G39" s="23">
        <v>4500</v>
      </c>
      <c r="H39" s="23">
        <v>0</v>
      </c>
    </row>
    <row r="40" spans="1:8" s="46" customFormat="1" ht="30" customHeight="1">
      <c r="A40" s="849" t="s">
        <v>127</v>
      </c>
      <c r="B40" s="849"/>
      <c r="C40" s="849"/>
      <c r="D40" s="850"/>
      <c r="E40" s="297">
        <f>E7+E10</f>
        <v>6600</v>
      </c>
      <c r="F40" s="297">
        <f>F7+F10</f>
        <v>1898000</v>
      </c>
      <c r="G40" s="297">
        <f>G7+G10</f>
        <v>1881200</v>
      </c>
      <c r="H40" s="297">
        <f>H7+H10</f>
        <v>16800</v>
      </c>
    </row>
    <row r="43" ht="12.75">
      <c r="G43" s="110"/>
    </row>
    <row r="46" ht="12.75">
      <c r="D46" s="59"/>
    </row>
    <row r="47" ht="12.75">
      <c r="D47" s="59"/>
    </row>
    <row r="48" ht="12.75">
      <c r="D48" s="59"/>
    </row>
    <row r="49" ht="12.75">
      <c r="D49" s="59"/>
    </row>
    <row r="50" ht="12.75">
      <c r="D50" s="59"/>
    </row>
  </sheetData>
  <sheetProtection/>
  <mergeCells count="11">
    <mergeCell ref="C5:C6"/>
    <mergeCell ref="D5:D6"/>
    <mergeCell ref="A1:H1"/>
    <mergeCell ref="A3:H3"/>
    <mergeCell ref="A40:D40"/>
    <mergeCell ref="G5:H5"/>
    <mergeCell ref="F5:F6"/>
    <mergeCell ref="E5:E6"/>
    <mergeCell ref="A5:A6"/>
    <mergeCell ref="A2:H2"/>
    <mergeCell ref="B5:B6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 xml:space="preserve">&amp;RZałącznik Nr 7
do Uchwały Nr 124/11 Zarządu Powiatu 
w  Stargardzie Szczecińskim
z dnia 13 stycznia 2011 r.
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8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3" width="9.140625" style="2" customWidth="1"/>
    <col min="4" max="4" width="50.7109375" style="2" customWidth="1"/>
    <col min="5" max="6" width="15.7109375" style="3" customWidth="1"/>
    <col min="7" max="8" width="13.7109375" style="3" customWidth="1"/>
    <col min="9" max="9" width="13.7109375" style="110" customWidth="1"/>
    <col min="10" max="16384" width="9.140625" style="2" customWidth="1"/>
  </cols>
  <sheetData>
    <row r="1" spans="1:8" ht="12.75">
      <c r="A1" s="837" t="s">
        <v>160</v>
      </c>
      <c r="B1" s="837"/>
      <c r="C1" s="837"/>
      <c r="D1" s="837"/>
      <c r="E1" s="837"/>
      <c r="F1" s="837"/>
      <c r="G1" s="837"/>
      <c r="H1" s="837"/>
    </row>
    <row r="2" spans="1:8" ht="12.75">
      <c r="A2" s="837" t="s">
        <v>670</v>
      </c>
      <c r="B2" s="837"/>
      <c r="C2" s="837"/>
      <c r="D2" s="837"/>
      <c r="E2" s="837"/>
      <c r="F2" s="837"/>
      <c r="G2" s="837"/>
      <c r="H2" s="837"/>
    </row>
    <row r="3" spans="1:8" ht="12.75">
      <c r="A3" s="837" t="s">
        <v>138</v>
      </c>
      <c r="B3" s="837"/>
      <c r="C3" s="837"/>
      <c r="D3" s="837"/>
      <c r="E3" s="837"/>
      <c r="F3" s="837"/>
      <c r="G3" s="837"/>
      <c r="H3" s="837"/>
    </row>
    <row r="4" spans="1:4" ht="12.75">
      <c r="A4" s="3"/>
      <c r="B4" s="3"/>
      <c r="C4" s="3"/>
      <c r="D4" s="3"/>
    </row>
    <row r="5" spans="1:9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  <c r="I5" s="848"/>
    </row>
    <row r="6" spans="1:9" ht="98.25" customHeight="1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  <c r="I6" s="424" t="s">
        <v>197</v>
      </c>
    </row>
    <row r="7" spans="1:9" s="18" customFormat="1" ht="30" customHeight="1">
      <c r="A7" s="264">
        <v>851</v>
      </c>
      <c r="B7" s="264"/>
      <c r="C7" s="265"/>
      <c r="D7" s="270" t="s">
        <v>63</v>
      </c>
      <c r="E7" s="264">
        <f>E8</f>
        <v>0</v>
      </c>
      <c r="F7" s="266">
        <f>G7+H7</f>
        <v>39712</v>
      </c>
      <c r="G7" s="266">
        <f>SUM(G8)</f>
        <v>0</v>
      </c>
      <c r="H7" s="266">
        <f>SUM(H8)</f>
        <v>39712</v>
      </c>
      <c r="I7" s="266">
        <f>SUM(I8)</f>
        <v>0</v>
      </c>
    </row>
    <row r="8" spans="1:9" s="277" customFormat="1" ht="45.75" customHeight="1">
      <c r="A8" s="553"/>
      <c r="B8" s="272">
        <v>85156</v>
      </c>
      <c r="C8" s="273"/>
      <c r="D8" s="276" t="s">
        <v>185</v>
      </c>
      <c r="E8" s="272">
        <f>E9</f>
        <v>0</v>
      </c>
      <c r="F8" s="275">
        <f>G8+H8</f>
        <v>39712</v>
      </c>
      <c r="G8" s="272">
        <f>G9</f>
        <v>0</v>
      </c>
      <c r="H8" s="275">
        <f>H9</f>
        <v>39712</v>
      </c>
      <c r="I8" s="275">
        <f>I9</f>
        <v>0</v>
      </c>
    </row>
    <row r="9" spans="1:9" ht="25.5" customHeight="1">
      <c r="A9" s="553"/>
      <c r="B9" s="10"/>
      <c r="C9" s="10">
        <v>4130</v>
      </c>
      <c r="D9" s="16" t="s">
        <v>66</v>
      </c>
      <c r="E9" s="10">
        <v>0</v>
      </c>
      <c r="F9" s="104">
        <f>G9+H9</f>
        <v>39712</v>
      </c>
      <c r="G9" s="63">
        <v>0</v>
      </c>
      <c r="H9" s="23">
        <v>39712</v>
      </c>
      <c r="I9" s="23">
        <v>0</v>
      </c>
    </row>
    <row r="10" spans="1:9" ht="24.75" customHeight="1">
      <c r="A10" s="264">
        <v>852</v>
      </c>
      <c r="B10" s="264"/>
      <c r="C10" s="264"/>
      <c r="D10" s="265" t="s">
        <v>69</v>
      </c>
      <c r="E10" s="271">
        <f>E11+E36</f>
        <v>0</v>
      </c>
      <c r="F10" s="266">
        <f>SUM(F11+F36)</f>
        <v>4316500</v>
      </c>
      <c r="G10" s="266">
        <f>SUM(G11+G36)</f>
        <v>2648847</v>
      </c>
      <c r="H10" s="266">
        <f>SUM(H11+H36)</f>
        <v>0</v>
      </c>
      <c r="I10" s="266">
        <f>SUM(I11+I36)</f>
        <v>1667653</v>
      </c>
    </row>
    <row r="11" spans="1:9" ht="26.25" customHeight="1">
      <c r="A11" s="295"/>
      <c r="B11" s="272">
        <v>85201</v>
      </c>
      <c r="C11" s="272"/>
      <c r="D11" s="273" t="s">
        <v>71</v>
      </c>
      <c r="E11" s="274">
        <f>SUM(E12:E33)</f>
        <v>0</v>
      </c>
      <c r="F11" s="275">
        <f>SUM(G11:I11)</f>
        <v>4315500</v>
      </c>
      <c r="G11" s="274">
        <f>SUM(G12:G34)</f>
        <v>2647847</v>
      </c>
      <c r="H11" s="274">
        <f>SUM(H12:H34)</f>
        <v>0</v>
      </c>
      <c r="I11" s="274">
        <f>SUM(I12:I34)</f>
        <v>1667653</v>
      </c>
    </row>
    <row r="12" spans="1:9" ht="21" customHeight="1">
      <c r="A12" s="295"/>
      <c r="B12" s="19"/>
      <c r="C12" s="10">
        <v>3020</v>
      </c>
      <c r="D12" s="9" t="s">
        <v>309</v>
      </c>
      <c r="E12" s="63">
        <v>0</v>
      </c>
      <c r="F12" s="104">
        <f>SUM(G12:I12)</f>
        <v>4000</v>
      </c>
      <c r="G12" s="500">
        <v>2480</v>
      </c>
      <c r="H12" s="23">
        <v>0</v>
      </c>
      <c r="I12" s="23">
        <v>1520</v>
      </c>
    </row>
    <row r="13" spans="1:9" ht="21" customHeight="1">
      <c r="A13" s="295"/>
      <c r="B13" s="19"/>
      <c r="C13" s="10">
        <v>3110</v>
      </c>
      <c r="D13" s="9" t="s">
        <v>75</v>
      </c>
      <c r="E13" s="63">
        <v>0</v>
      </c>
      <c r="F13" s="104">
        <f aca="true" t="shared" si="0" ref="F13:F33">SUM(G13:I13)</f>
        <v>18000</v>
      </c>
      <c r="G13" s="500">
        <v>11155</v>
      </c>
      <c r="H13" s="23">
        <v>0</v>
      </c>
      <c r="I13" s="23">
        <v>6845</v>
      </c>
    </row>
    <row r="14" spans="1:9" ht="21" customHeight="1">
      <c r="A14" s="295"/>
      <c r="B14" s="19"/>
      <c r="C14" s="10">
        <v>4010</v>
      </c>
      <c r="D14" s="9" t="s">
        <v>212</v>
      </c>
      <c r="E14" s="63">
        <v>0</v>
      </c>
      <c r="F14" s="104">
        <f t="shared" si="0"/>
        <v>2350000</v>
      </c>
      <c r="G14" s="63">
        <v>1372070</v>
      </c>
      <c r="H14" s="23">
        <v>0</v>
      </c>
      <c r="I14" s="23">
        <v>977930</v>
      </c>
    </row>
    <row r="15" spans="1:9" ht="21" customHeight="1">
      <c r="A15" s="295"/>
      <c r="B15" s="19"/>
      <c r="C15" s="10">
        <v>4040</v>
      </c>
      <c r="D15" s="9" t="s">
        <v>53</v>
      </c>
      <c r="E15" s="63">
        <v>0</v>
      </c>
      <c r="F15" s="104">
        <f t="shared" si="0"/>
        <v>184000</v>
      </c>
      <c r="G15" s="63">
        <v>114159</v>
      </c>
      <c r="H15" s="23">
        <v>0</v>
      </c>
      <c r="I15" s="23">
        <v>69841</v>
      </c>
    </row>
    <row r="16" spans="1:9" ht="21" customHeight="1">
      <c r="A16" s="295"/>
      <c r="B16" s="19"/>
      <c r="C16" s="10">
        <v>4170</v>
      </c>
      <c r="D16" s="9" t="s">
        <v>311</v>
      </c>
      <c r="E16" s="63">
        <v>0</v>
      </c>
      <c r="F16" s="104">
        <f t="shared" si="0"/>
        <v>10000</v>
      </c>
      <c r="G16" s="63">
        <v>6200</v>
      </c>
      <c r="H16" s="23">
        <v>0</v>
      </c>
      <c r="I16" s="23">
        <v>3800</v>
      </c>
    </row>
    <row r="17" spans="1:9" ht="21" customHeight="1">
      <c r="A17" s="295"/>
      <c r="B17" s="19"/>
      <c r="C17" s="10">
        <v>4110</v>
      </c>
      <c r="D17" s="9" t="s">
        <v>252</v>
      </c>
      <c r="E17" s="63">
        <v>0</v>
      </c>
      <c r="F17" s="104">
        <f t="shared" si="0"/>
        <v>407500</v>
      </c>
      <c r="G17" s="63">
        <v>250933</v>
      </c>
      <c r="H17" s="23">
        <v>0</v>
      </c>
      <c r="I17" s="23">
        <v>156567</v>
      </c>
    </row>
    <row r="18" spans="1:9" ht="21" customHeight="1">
      <c r="A18" s="295"/>
      <c r="B18" s="19"/>
      <c r="C18" s="10">
        <v>4120</v>
      </c>
      <c r="D18" s="9" t="s">
        <v>12</v>
      </c>
      <c r="E18" s="63">
        <v>0</v>
      </c>
      <c r="F18" s="104">
        <f t="shared" si="0"/>
        <v>60000</v>
      </c>
      <c r="G18" s="63">
        <v>35155</v>
      </c>
      <c r="H18" s="23">
        <v>0</v>
      </c>
      <c r="I18" s="23">
        <v>24845</v>
      </c>
    </row>
    <row r="19" spans="1:9" ht="21" customHeight="1">
      <c r="A19" s="295"/>
      <c r="B19" s="19"/>
      <c r="C19" s="10">
        <v>4210</v>
      </c>
      <c r="D19" s="9" t="s">
        <v>218</v>
      </c>
      <c r="E19" s="63">
        <v>0</v>
      </c>
      <c r="F19" s="104">
        <f t="shared" si="0"/>
        <v>130000</v>
      </c>
      <c r="G19" s="63">
        <v>74870</v>
      </c>
      <c r="H19" s="23">
        <v>0</v>
      </c>
      <c r="I19" s="23">
        <v>55130</v>
      </c>
    </row>
    <row r="20" spans="1:9" ht="21" customHeight="1">
      <c r="A20" s="295"/>
      <c r="B20" s="19"/>
      <c r="C20" s="10">
        <v>4220</v>
      </c>
      <c r="D20" s="9" t="s">
        <v>76</v>
      </c>
      <c r="E20" s="63">
        <v>0</v>
      </c>
      <c r="F20" s="104">
        <f t="shared" si="0"/>
        <v>217000</v>
      </c>
      <c r="G20" s="63">
        <v>119855</v>
      </c>
      <c r="H20" s="23">
        <v>0</v>
      </c>
      <c r="I20" s="23">
        <v>97145</v>
      </c>
    </row>
    <row r="21" spans="1:9" ht="30" customHeight="1">
      <c r="A21" s="295"/>
      <c r="B21" s="19"/>
      <c r="C21" s="10">
        <v>4230</v>
      </c>
      <c r="D21" s="9" t="s">
        <v>364</v>
      </c>
      <c r="E21" s="63">
        <v>0</v>
      </c>
      <c r="F21" s="104">
        <f t="shared" si="0"/>
        <v>30000</v>
      </c>
      <c r="G21" s="63">
        <v>16693</v>
      </c>
      <c r="H21" s="23">
        <v>0</v>
      </c>
      <c r="I21" s="23">
        <v>13307</v>
      </c>
    </row>
    <row r="22" spans="1:9" ht="21" customHeight="1">
      <c r="A22" s="295"/>
      <c r="B22" s="19"/>
      <c r="C22" s="10">
        <v>4240</v>
      </c>
      <c r="D22" s="9" t="s">
        <v>42</v>
      </c>
      <c r="E22" s="63">
        <v>0</v>
      </c>
      <c r="F22" s="104">
        <f t="shared" si="0"/>
        <v>14000</v>
      </c>
      <c r="G22" s="63">
        <v>8678</v>
      </c>
      <c r="H22" s="23">
        <v>0</v>
      </c>
      <c r="I22" s="23">
        <v>5322</v>
      </c>
    </row>
    <row r="23" spans="1:9" ht="21" customHeight="1">
      <c r="A23" s="295"/>
      <c r="B23" s="19"/>
      <c r="C23" s="10">
        <v>4260</v>
      </c>
      <c r="D23" s="9" t="s">
        <v>213</v>
      </c>
      <c r="E23" s="63">
        <v>0</v>
      </c>
      <c r="F23" s="104">
        <f t="shared" si="0"/>
        <v>240000</v>
      </c>
      <c r="G23" s="63">
        <v>138702</v>
      </c>
      <c r="H23" s="23">
        <v>0</v>
      </c>
      <c r="I23" s="23">
        <v>101298</v>
      </c>
    </row>
    <row r="24" spans="1:9" ht="21" customHeight="1">
      <c r="A24" s="295"/>
      <c r="B24" s="19"/>
      <c r="C24" s="5" t="s">
        <v>256</v>
      </c>
      <c r="D24" s="6" t="s">
        <v>219</v>
      </c>
      <c r="E24" s="63">
        <v>0</v>
      </c>
      <c r="F24" s="104">
        <f t="shared" si="0"/>
        <v>20000</v>
      </c>
      <c r="G24" s="63">
        <v>1000</v>
      </c>
      <c r="H24" s="23">
        <v>0</v>
      </c>
      <c r="I24" s="23">
        <v>19000</v>
      </c>
    </row>
    <row r="25" spans="1:9" ht="21" customHeight="1">
      <c r="A25" s="295"/>
      <c r="B25" s="19"/>
      <c r="C25" s="10">
        <v>4280</v>
      </c>
      <c r="D25" s="9" t="s">
        <v>214</v>
      </c>
      <c r="E25" s="63">
        <v>0</v>
      </c>
      <c r="F25" s="104">
        <f t="shared" si="0"/>
        <v>40000</v>
      </c>
      <c r="G25" s="63">
        <v>24792</v>
      </c>
      <c r="H25" s="23">
        <v>0</v>
      </c>
      <c r="I25" s="23">
        <v>15208</v>
      </c>
    </row>
    <row r="26" spans="1:9" ht="21" customHeight="1">
      <c r="A26" s="295"/>
      <c r="B26" s="19"/>
      <c r="C26" s="10">
        <v>4300</v>
      </c>
      <c r="D26" s="9" t="s">
        <v>206</v>
      </c>
      <c r="E26" s="63">
        <v>0</v>
      </c>
      <c r="F26" s="104">
        <f t="shared" si="0"/>
        <v>127888</v>
      </c>
      <c r="G26" s="63">
        <v>69758</v>
      </c>
      <c r="H26" s="23">
        <v>0</v>
      </c>
      <c r="I26" s="23">
        <v>58130</v>
      </c>
    </row>
    <row r="27" spans="1:9" ht="21" customHeight="1">
      <c r="A27" s="295"/>
      <c r="B27" s="19"/>
      <c r="C27" s="10">
        <v>4350</v>
      </c>
      <c r="D27" s="9" t="s">
        <v>312</v>
      </c>
      <c r="E27" s="63">
        <v>0</v>
      </c>
      <c r="F27" s="104">
        <f t="shared" si="0"/>
        <v>2100</v>
      </c>
      <c r="G27" s="63">
        <v>1300</v>
      </c>
      <c r="H27" s="23">
        <v>0</v>
      </c>
      <c r="I27" s="23">
        <v>800</v>
      </c>
    </row>
    <row r="28" spans="1:9" ht="34.5" customHeight="1">
      <c r="A28" s="295"/>
      <c r="B28" s="19"/>
      <c r="C28" s="10">
        <v>4370</v>
      </c>
      <c r="D28" s="291" t="s">
        <v>624</v>
      </c>
      <c r="E28" s="63">
        <v>0</v>
      </c>
      <c r="F28" s="104">
        <f t="shared" si="0"/>
        <v>14000</v>
      </c>
      <c r="G28" s="63">
        <v>8678</v>
      </c>
      <c r="H28" s="23">
        <v>0</v>
      </c>
      <c r="I28" s="23">
        <v>5322</v>
      </c>
    </row>
    <row r="29" spans="1:9" ht="30" customHeight="1">
      <c r="A29" s="295"/>
      <c r="B29" s="19"/>
      <c r="C29" s="10">
        <v>4400</v>
      </c>
      <c r="D29" s="291" t="s">
        <v>623</v>
      </c>
      <c r="E29" s="63">
        <v>0</v>
      </c>
      <c r="F29" s="104">
        <f t="shared" si="0"/>
        <v>26012</v>
      </c>
      <c r="G29" s="63">
        <v>16112</v>
      </c>
      <c r="H29" s="23">
        <v>0</v>
      </c>
      <c r="I29" s="23">
        <v>9900</v>
      </c>
    </row>
    <row r="30" spans="1:9" ht="21" customHeight="1">
      <c r="A30" s="295"/>
      <c r="B30" s="19"/>
      <c r="C30" s="10">
        <v>4410</v>
      </c>
      <c r="D30" s="9" t="s">
        <v>215</v>
      </c>
      <c r="E30" s="63">
        <v>0</v>
      </c>
      <c r="F30" s="104">
        <f t="shared" si="0"/>
        <v>2000</v>
      </c>
      <c r="G30" s="63">
        <v>1240</v>
      </c>
      <c r="H30" s="23">
        <v>0</v>
      </c>
      <c r="I30" s="23">
        <v>760</v>
      </c>
    </row>
    <row r="31" spans="1:9" ht="21" customHeight="1">
      <c r="A31" s="295"/>
      <c r="B31" s="19"/>
      <c r="C31" s="10">
        <v>4430</v>
      </c>
      <c r="D31" s="9" t="s">
        <v>207</v>
      </c>
      <c r="E31" s="63">
        <v>0</v>
      </c>
      <c r="F31" s="104">
        <f t="shared" si="0"/>
        <v>6000</v>
      </c>
      <c r="G31" s="63">
        <v>3719</v>
      </c>
      <c r="H31" s="23">
        <v>0</v>
      </c>
      <c r="I31" s="23">
        <v>2281</v>
      </c>
    </row>
    <row r="32" spans="1:9" ht="21" customHeight="1">
      <c r="A32" s="295"/>
      <c r="B32" s="19"/>
      <c r="C32" s="10">
        <v>4440</v>
      </c>
      <c r="D32" s="9" t="s">
        <v>262</v>
      </c>
      <c r="E32" s="63">
        <v>0</v>
      </c>
      <c r="F32" s="104">
        <f t="shared" si="0"/>
        <v>109000</v>
      </c>
      <c r="G32" s="63">
        <v>67818</v>
      </c>
      <c r="H32" s="23">
        <v>0</v>
      </c>
      <c r="I32" s="23">
        <v>41182</v>
      </c>
    </row>
    <row r="33" spans="1:9" ht="27.75" customHeight="1">
      <c r="A33" s="295"/>
      <c r="B33" s="19"/>
      <c r="C33" s="10">
        <v>4700</v>
      </c>
      <c r="D33" s="9" t="s">
        <v>172</v>
      </c>
      <c r="E33" s="63">
        <v>0</v>
      </c>
      <c r="F33" s="104">
        <f t="shared" si="0"/>
        <v>4000</v>
      </c>
      <c r="G33" s="63">
        <v>2480</v>
      </c>
      <c r="H33" s="23">
        <v>0</v>
      </c>
      <c r="I33" s="23">
        <v>1520</v>
      </c>
    </row>
    <row r="34" spans="1:9" s="120" customFormat="1" ht="21.75" customHeight="1">
      <c r="A34" s="295"/>
      <c r="B34" s="19"/>
      <c r="C34" s="373">
        <v>6050</v>
      </c>
      <c r="D34" s="374" t="s">
        <v>61</v>
      </c>
      <c r="E34" s="63">
        <v>0</v>
      </c>
      <c r="F34" s="163">
        <f>SUM(F35)</f>
        <v>300000</v>
      </c>
      <c r="G34" s="163">
        <f>SUM(G35)</f>
        <v>300000</v>
      </c>
      <c r="H34" s="163">
        <f>SUM(H35)</f>
        <v>0</v>
      </c>
      <c r="I34" s="163">
        <f>SUM(I35)</f>
        <v>0</v>
      </c>
    </row>
    <row r="35" spans="1:9" s="120" customFormat="1" ht="71.25" customHeight="1">
      <c r="A35" s="295"/>
      <c r="B35" s="19"/>
      <c r="C35" s="135" t="s">
        <v>225</v>
      </c>
      <c r="D35" s="26" t="s">
        <v>611</v>
      </c>
      <c r="E35" s="63">
        <v>0</v>
      </c>
      <c r="F35" s="163">
        <f>SUM(G35:I35)</f>
        <v>300000</v>
      </c>
      <c r="G35" s="163">
        <v>300000</v>
      </c>
      <c r="H35" s="163">
        <v>0</v>
      </c>
      <c r="I35" s="163">
        <v>0</v>
      </c>
    </row>
    <row r="36" spans="1:9" ht="30" customHeight="1">
      <c r="A36" s="295"/>
      <c r="B36" s="272">
        <v>85295</v>
      </c>
      <c r="C36" s="272"/>
      <c r="D36" s="273" t="s">
        <v>318</v>
      </c>
      <c r="E36" s="275">
        <f>E37</f>
        <v>0</v>
      </c>
      <c r="F36" s="275">
        <f>F37</f>
        <v>1000</v>
      </c>
      <c r="G36" s="275">
        <f>G37</f>
        <v>1000</v>
      </c>
      <c r="H36" s="275">
        <f>H37</f>
        <v>0</v>
      </c>
      <c r="I36" s="275">
        <f>I37</f>
        <v>0</v>
      </c>
    </row>
    <row r="37" spans="1:9" ht="24.75" customHeight="1">
      <c r="A37" s="295"/>
      <c r="B37" s="4"/>
      <c r="C37" s="4">
        <v>4440</v>
      </c>
      <c r="D37" s="9" t="s">
        <v>262</v>
      </c>
      <c r="E37" s="23">
        <v>0</v>
      </c>
      <c r="F37" s="63">
        <f>G37+H37</f>
        <v>1000</v>
      </c>
      <c r="G37" s="23">
        <v>1000</v>
      </c>
      <c r="H37" s="23"/>
      <c r="I37" s="23">
        <v>0</v>
      </c>
    </row>
    <row r="38" spans="1:9" s="46" customFormat="1" ht="30" customHeight="1">
      <c r="A38" s="849" t="s">
        <v>127</v>
      </c>
      <c r="B38" s="849"/>
      <c r="C38" s="849"/>
      <c r="D38" s="850"/>
      <c r="E38" s="297">
        <f>E7+E10</f>
        <v>0</v>
      </c>
      <c r="F38" s="297">
        <f>F7+F10</f>
        <v>4356212</v>
      </c>
      <c r="G38" s="297">
        <f>G7+G10</f>
        <v>2648847</v>
      </c>
      <c r="H38" s="297">
        <f>H7+H10</f>
        <v>39712</v>
      </c>
      <c r="I38" s="297">
        <f>I7+I10</f>
        <v>1667653</v>
      </c>
    </row>
    <row r="41" ht="12.75">
      <c r="G41" s="110"/>
    </row>
    <row r="42" ht="12.75">
      <c r="F42" s="110"/>
    </row>
    <row r="44" ht="12.75">
      <c r="D44" s="59"/>
    </row>
    <row r="45" ht="12.75">
      <c r="D45" s="59"/>
    </row>
    <row r="46" ht="12.75">
      <c r="D46" s="59"/>
    </row>
    <row r="47" ht="12.75">
      <c r="D47" s="59"/>
    </row>
    <row r="48" ht="12.75">
      <c r="D48" s="59"/>
    </row>
  </sheetData>
  <sheetProtection/>
  <mergeCells count="11">
    <mergeCell ref="A1:H1"/>
    <mergeCell ref="A3:H3"/>
    <mergeCell ref="A5:A6"/>
    <mergeCell ref="B5:B6"/>
    <mergeCell ref="C5:C6"/>
    <mergeCell ref="D5:D6"/>
    <mergeCell ref="E5:E6"/>
    <mergeCell ref="F5:F6"/>
    <mergeCell ref="A2:H2"/>
    <mergeCell ref="A38:D38"/>
    <mergeCell ref="G5:I5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85" r:id="rId1"/>
  <headerFooter alignWithMargins="0">
    <oddHeader>&amp;RZałącznik Nr 8
do Uchwały Nr 124/11 Zarządu Powiatu 
w  Stargardzie Szczecińskim
z dnia 13 stycznia 2011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D5" sqref="D5:D6"/>
    </sheetView>
  </sheetViews>
  <sheetFormatPr defaultColWidth="9.140625" defaultRowHeight="12.75"/>
  <cols>
    <col min="1" max="3" width="9.140625" style="2" customWidth="1"/>
    <col min="4" max="4" width="50.7109375" style="2" customWidth="1"/>
    <col min="5" max="8" width="18.7109375" style="2" customWidth="1"/>
    <col min="9" max="16384" width="9.140625" style="2" customWidth="1"/>
  </cols>
  <sheetData>
    <row r="1" spans="1:8" ht="15" customHeight="1">
      <c r="A1" s="837" t="s">
        <v>160</v>
      </c>
      <c r="B1" s="837"/>
      <c r="C1" s="837"/>
      <c r="D1" s="837"/>
      <c r="E1" s="837"/>
      <c r="F1" s="837"/>
      <c r="G1" s="837"/>
      <c r="H1" s="837"/>
    </row>
    <row r="2" spans="1:9" ht="15" customHeight="1">
      <c r="A2" s="837" t="s">
        <v>670</v>
      </c>
      <c r="B2" s="837"/>
      <c r="C2" s="837"/>
      <c r="D2" s="837"/>
      <c r="E2" s="837"/>
      <c r="F2" s="837"/>
      <c r="G2" s="837"/>
      <c r="H2" s="837"/>
      <c r="I2" s="837"/>
    </row>
    <row r="3" spans="1:8" ht="15" customHeight="1">
      <c r="A3" s="837" t="s">
        <v>196</v>
      </c>
      <c r="B3" s="837"/>
      <c r="C3" s="837"/>
      <c r="D3" s="837"/>
      <c r="E3" s="837"/>
      <c r="F3" s="837"/>
      <c r="G3" s="837"/>
      <c r="H3" s="837"/>
    </row>
    <row r="4" spans="1:7" ht="12.75">
      <c r="A4" s="3"/>
      <c r="B4" s="3"/>
      <c r="C4" s="3"/>
      <c r="D4" s="3"/>
      <c r="E4" s="3"/>
      <c r="F4" s="3"/>
      <c r="G4" s="3"/>
    </row>
    <row r="5" spans="1:8" ht="12.75">
      <c r="A5" s="847" t="s">
        <v>220</v>
      </c>
      <c r="B5" s="847" t="s">
        <v>221</v>
      </c>
      <c r="C5" s="847" t="s">
        <v>222</v>
      </c>
      <c r="D5" s="847" t="s">
        <v>209</v>
      </c>
      <c r="E5" s="847" t="s">
        <v>223</v>
      </c>
      <c r="F5" s="847" t="s">
        <v>224</v>
      </c>
      <c r="G5" s="848" t="s">
        <v>225</v>
      </c>
      <c r="H5" s="848"/>
    </row>
    <row r="6" spans="1:8" ht="36.75" customHeight="1">
      <c r="A6" s="847"/>
      <c r="B6" s="847"/>
      <c r="C6" s="847"/>
      <c r="D6" s="847"/>
      <c r="E6" s="847"/>
      <c r="F6" s="847"/>
      <c r="G6" s="109" t="s">
        <v>226</v>
      </c>
      <c r="H6" s="109" t="s">
        <v>227</v>
      </c>
    </row>
    <row r="7" spans="1:8" ht="30" customHeight="1">
      <c r="A7" s="264">
        <v>852</v>
      </c>
      <c r="B7" s="264"/>
      <c r="C7" s="264"/>
      <c r="D7" s="265" t="s">
        <v>69</v>
      </c>
      <c r="E7" s="266">
        <f>SUM(E8)</f>
        <v>1516493</v>
      </c>
      <c r="F7" s="266">
        <f>SUM(F8)</f>
        <v>2140000</v>
      </c>
      <c r="G7" s="266">
        <f>SUM(G8)</f>
        <v>2140000</v>
      </c>
      <c r="H7" s="266">
        <f>SUM(H8)</f>
        <v>0</v>
      </c>
    </row>
    <row r="8" spans="1:8" ht="30" customHeight="1">
      <c r="A8" s="295"/>
      <c r="B8" s="272">
        <v>85202</v>
      </c>
      <c r="C8" s="272"/>
      <c r="D8" s="273" t="s">
        <v>78</v>
      </c>
      <c r="E8" s="275">
        <f>SUM(E9:E33)</f>
        <v>1516493</v>
      </c>
      <c r="F8" s="275">
        <f>SUM(F9:F33)</f>
        <v>2140000</v>
      </c>
      <c r="G8" s="275">
        <f>SUM(G9:G33)</f>
        <v>2140000</v>
      </c>
      <c r="H8" s="275">
        <f>SUM(H9:H33)</f>
        <v>0</v>
      </c>
    </row>
    <row r="9" spans="1:8" ht="64.5" customHeight="1">
      <c r="A9" s="295"/>
      <c r="B9" s="19"/>
      <c r="C9" s="22" t="s">
        <v>303</v>
      </c>
      <c r="D9" s="16" t="s">
        <v>304</v>
      </c>
      <c r="E9" s="23">
        <v>1440</v>
      </c>
      <c r="F9" s="101">
        <f>H9+G9</f>
        <v>0</v>
      </c>
      <c r="G9" s="23">
        <v>0</v>
      </c>
      <c r="H9" s="23">
        <v>0</v>
      </c>
    </row>
    <row r="10" spans="1:8" ht="21" customHeight="1">
      <c r="A10" s="295"/>
      <c r="B10" s="19"/>
      <c r="C10" s="7" t="s">
        <v>210</v>
      </c>
      <c r="D10" s="16" t="s">
        <v>211</v>
      </c>
      <c r="E10" s="63">
        <v>1515053</v>
      </c>
      <c r="F10" s="101">
        <f>H10+G10</f>
        <v>0</v>
      </c>
      <c r="G10" s="23">
        <v>0</v>
      </c>
      <c r="H10" s="23">
        <v>0</v>
      </c>
    </row>
    <row r="11" spans="1:8" ht="21" customHeight="1">
      <c r="A11" s="295"/>
      <c r="B11" s="19"/>
      <c r="C11" s="5" t="s">
        <v>248</v>
      </c>
      <c r="D11" s="9" t="s">
        <v>309</v>
      </c>
      <c r="E11" s="63">
        <v>0</v>
      </c>
      <c r="F11" s="101">
        <f>H11+G11</f>
        <v>7000</v>
      </c>
      <c r="G11" s="23">
        <v>7000</v>
      </c>
      <c r="H11" s="23">
        <v>0</v>
      </c>
    </row>
    <row r="12" spans="1:8" ht="21" customHeight="1">
      <c r="A12" s="295"/>
      <c r="B12" s="19"/>
      <c r="C12" s="5" t="s">
        <v>249</v>
      </c>
      <c r="D12" s="9" t="s">
        <v>212</v>
      </c>
      <c r="E12" s="63">
        <v>0</v>
      </c>
      <c r="F12" s="101">
        <f aca="true" t="shared" si="0" ref="F12:F33">H12+G12</f>
        <v>1165680</v>
      </c>
      <c r="G12" s="23">
        <v>1165680</v>
      </c>
      <c r="H12" s="23">
        <v>0</v>
      </c>
    </row>
    <row r="13" spans="1:8" ht="21" customHeight="1">
      <c r="A13" s="295"/>
      <c r="B13" s="19"/>
      <c r="C13" s="5" t="s">
        <v>250</v>
      </c>
      <c r="D13" s="9" t="s">
        <v>53</v>
      </c>
      <c r="E13" s="63">
        <v>0</v>
      </c>
      <c r="F13" s="101">
        <f t="shared" si="0"/>
        <v>92000</v>
      </c>
      <c r="G13" s="23">
        <v>92000</v>
      </c>
      <c r="H13" s="23">
        <v>0</v>
      </c>
    </row>
    <row r="14" spans="1:8" ht="21" customHeight="1">
      <c r="A14" s="295"/>
      <c r="B14" s="19"/>
      <c r="C14" s="5" t="s">
        <v>310</v>
      </c>
      <c r="D14" s="9" t="s">
        <v>311</v>
      </c>
      <c r="E14" s="63">
        <v>0</v>
      </c>
      <c r="F14" s="101">
        <f t="shared" si="0"/>
        <v>4320</v>
      </c>
      <c r="G14" s="23">
        <v>4320</v>
      </c>
      <c r="H14" s="23">
        <v>0</v>
      </c>
    </row>
    <row r="15" spans="1:8" ht="21" customHeight="1">
      <c r="A15" s="295"/>
      <c r="B15" s="19"/>
      <c r="C15" s="5" t="s">
        <v>251</v>
      </c>
      <c r="D15" s="9" t="s">
        <v>375</v>
      </c>
      <c r="E15" s="63">
        <v>0</v>
      </c>
      <c r="F15" s="101">
        <f t="shared" si="0"/>
        <v>200000</v>
      </c>
      <c r="G15" s="23">
        <v>200000</v>
      </c>
      <c r="H15" s="23">
        <v>0</v>
      </c>
    </row>
    <row r="16" spans="1:8" ht="21" customHeight="1">
      <c r="A16" s="295"/>
      <c r="B16" s="19"/>
      <c r="C16" s="5" t="s">
        <v>253</v>
      </c>
      <c r="D16" s="9" t="s">
        <v>12</v>
      </c>
      <c r="E16" s="63">
        <v>0</v>
      </c>
      <c r="F16" s="101">
        <f t="shared" si="0"/>
        <v>33000</v>
      </c>
      <c r="G16" s="23">
        <v>33000</v>
      </c>
      <c r="H16" s="23">
        <v>0</v>
      </c>
    </row>
    <row r="17" spans="1:8" ht="21" customHeight="1">
      <c r="A17" s="295"/>
      <c r="B17" s="19"/>
      <c r="C17" s="5" t="s">
        <v>254</v>
      </c>
      <c r="D17" s="9" t="s">
        <v>218</v>
      </c>
      <c r="E17" s="63">
        <v>0</v>
      </c>
      <c r="F17" s="101">
        <f t="shared" si="0"/>
        <v>60000</v>
      </c>
      <c r="G17" s="23">
        <v>60000</v>
      </c>
      <c r="H17" s="23">
        <v>0</v>
      </c>
    </row>
    <row r="18" spans="1:8" ht="21" customHeight="1">
      <c r="A18" s="295"/>
      <c r="B18" s="19"/>
      <c r="C18" s="5" t="s">
        <v>81</v>
      </c>
      <c r="D18" s="9" t="s">
        <v>76</v>
      </c>
      <c r="E18" s="63">
        <v>0</v>
      </c>
      <c r="F18" s="101">
        <f t="shared" si="0"/>
        <v>188340</v>
      </c>
      <c r="G18" s="23">
        <v>188340</v>
      </c>
      <c r="H18" s="23">
        <v>0</v>
      </c>
    </row>
    <row r="19" spans="1:8" ht="26.25" customHeight="1">
      <c r="A19" s="295"/>
      <c r="B19" s="19"/>
      <c r="C19" s="5" t="s">
        <v>82</v>
      </c>
      <c r="D19" s="9" t="s">
        <v>364</v>
      </c>
      <c r="E19" s="63">
        <v>0</v>
      </c>
      <c r="F19" s="101">
        <f t="shared" si="0"/>
        <v>36000</v>
      </c>
      <c r="G19" s="23">
        <v>36000</v>
      </c>
      <c r="H19" s="23">
        <v>0</v>
      </c>
    </row>
    <row r="20" spans="1:8" ht="21" customHeight="1">
      <c r="A20" s="295"/>
      <c r="B20" s="19"/>
      <c r="C20" s="5" t="s">
        <v>327</v>
      </c>
      <c r="D20" s="9" t="s">
        <v>42</v>
      </c>
      <c r="E20" s="63">
        <v>0</v>
      </c>
      <c r="F20" s="101">
        <f t="shared" si="0"/>
        <v>1000</v>
      </c>
      <c r="G20" s="23">
        <v>1000</v>
      </c>
      <c r="H20" s="23">
        <v>0</v>
      </c>
    </row>
    <row r="21" spans="1:8" ht="21" customHeight="1">
      <c r="A21" s="295"/>
      <c r="B21" s="19"/>
      <c r="C21" s="5" t="s">
        <v>255</v>
      </c>
      <c r="D21" s="9" t="s">
        <v>213</v>
      </c>
      <c r="E21" s="63">
        <v>0</v>
      </c>
      <c r="F21" s="101">
        <f t="shared" si="0"/>
        <v>159810</v>
      </c>
      <c r="G21" s="23">
        <v>159810</v>
      </c>
      <c r="H21" s="23">
        <v>0</v>
      </c>
    </row>
    <row r="22" spans="1:8" ht="21" customHeight="1">
      <c r="A22" s="295"/>
      <c r="B22" s="19"/>
      <c r="C22" s="5" t="s">
        <v>256</v>
      </c>
      <c r="D22" s="6" t="s">
        <v>219</v>
      </c>
      <c r="E22" s="63">
        <v>0</v>
      </c>
      <c r="F22" s="101">
        <f t="shared" si="0"/>
        <v>17500</v>
      </c>
      <c r="G22" s="23">
        <v>17500</v>
      </c>
      <c r="H22" s="23">
        <v>0</v>
      </c>
    </row>
    <row r="23" spans="1:8" ht="21" customHeight="1">
      <c r="A23" s="295"/>
      <c r="B23" s="19"/>
      <c r="C23" s="5" t="s">
        <v>257</v>
      </c>
      <c r="D23" s="6" t="s">
        <v>214</v>
      </c>
      <c r="E23" s="63">
        <v>0</v>
      </c>
      <c r="F23" s="101">
        <f t="shared" si="0"/>
        <v>3000</v>
      </c>
      <c r="G23" s="23">
        <v>3000</v>
      </c>
      <c r="H23" s="23">
        <v>0</v>
      </c>
    </row>
    <row r="24" spans="1:8" ht="21" customHeight="1">
      <c r="A24" s="295"/>
      <c r="B24" s="19"/>
      <c r="C24" s="5" t="s">
        <v>234</v>
      </c>
      <c r="D24" s="9" t="s">
        <v>206</v>
      </c>
      <c r="E24" s="63">
        <v>0</v>
      </c>
      <c r="F24" s="101">
        <f t="shared" si="0"/>
        <v>80300</v>
      </c>
      <c r="G24" s="23">
        <v>80300</v>
      </c>
      <c r="H24" s="23">
        <v>0</v>
      </c>
    </row>
    <row r="25" spans="1:8" ht="21" customHeight="1">
      <c r="A25" s="295"/>
      <c r="B25" s="19"/>
      <c r="C25" s="5" t="s">
        <v>258</v>
      </c>
      <c r="D25" s="9" t="s">
        <v>312</v>
      </c>
      <c r="E25" s="63">
        <v>0</v>
      </c>
      <c r="F25" s="101">
        <f t="shared" si="0"/>
        <v>1050</v>
      </c>
      <c r="G25" s="23">
        <v>1050</v>
      </c>
      <c r="H25" s="23">
        <v>0</v>
      </c>
    </row>
    <row r="26" spans="1:8" ht="30" customHeight="1">
      <c r="A26" s="295"/>
      <c r="B26" s="19"/>
      <c r="C26" s="5" t="s">
        <v>169</v>
      </c>
      <c r="D26" s="291" t="s">
        <v>511</v>
      </c>
      <c r="E26" s="63">
        <v>0</v>
      </c>
      <c r="F26" s="101">
        <f t="shared" si="0"/>
        <v>1200</v>
      </c>
      <c r="G26" s="23">
        <v>1200</v>
      </c>
      <c r="H26" s="23">
        <v>0</v>
      </c>
    </row>
    <row r="27" spans="1:8" ht="30" customHeight="1">
      <c r="A27" s="295"/>
      <c r="B27" s="19"/>
      <c r="C27" s="5" t="s">
        <v>170</v>
      </c>
      <c r="D27" s="305" t="s">
        <v>624</v>
      </c>
      <c r="E27" s="63">
        <v>0</v>
      </c>
      <c r="F27" s="101">
        <f t="shared" si="0"/>
        <v>6000</v>
      </c>
      <c r="G27" s="23">
        <v>6000</v>
      </c>
      <c r="H27" s="23">
        <v>0</v>
      </c>
    </row>
    <row r="28" spans="1:8" ht="30" customHeight="1">
      <c r="A28" s="295"/>
      <c r="B28" s="19"/>
      <c r="C28" s="5" t="s">
        <v>174</v>
      </c>
      <c r="D28" s="9" t="s">
        <v>167</v>
      </c>
      <c r="E28" s="63">
        <v>0</v>
      </c>
      <c r="F28" s="101">
        <f t="shared" si="0"/>
        <v>1000</v>
      </c>
      <c r="G28" s="23">
        <v>1000</v>
      </c>
      <c r="H28" s="23">
        <v>0</v>
      </c>
    </row>
    <row r="29" spans="1:8" ht="21" customHeight="1">
      <c r="A29" s="295"/>
      <c r="B29" s="19"/>
      <c r="C29" s="5" t="s">
        <v>259</v>
      </c>
      <c r="D29" s="9" t="s">
        <v>215</v>
      </c>
      <c r="E29" s="63">
        <v>0</v>
      </c>
      <c r="F29" s="101">
        <f t="shared" si="0"/>
        <v>3000</v>
      </c>
      <c r="G29" s="23">
        <v>3000</v>
      </c>
      <c r="H29" s="23">
        <v>0</v>
      </c>
    </row>
    <row r="30" spans="1:8" ht="21" customHeight="1">
      <c r="A30" s="295"/>
      <c r="B30" s="19"/>
      <c r="C30" s="5" t="s">
        <v>260</v>
      </c>
      <c r="D30" s="9" t="s">
        <v>207</v>
      </c>
      <c r="E30" s="63">
        <v>0</v>
      </c>
      <c r="F30" s="101">
        <f t="shared" si="0"/>
        <v>8000</v>
      </c>
      <c r="G30" s="23">
        <v>8000</v>
      </c>
      <c r="H30" s="23">
        <v>0</v>
      </c>
    </row>
    <row r="31" spans="1:8" ht="21" customHeight="1">
      <c r="A31" s="295"/>
      <c r="B31" s="19"/>
      <c r="C31" s="5" t="s">
        <v>261</v>
      </c>
      <c r="D31" s="9" t="s">
        <v>262</v>
      </c>
      <c r="E31" s="63">
        <v>0</v>
      </c>
      <c r="F31" s="101">
        <f t="shared" si="0"/>
        <v>61000</v>
      </c>
      <c r="G31" s="23">
        <v>61000</v>
      </c>
      <c r="H31" s="23">
        <v>0</v>
      </c>
    </row>
    <row r="32" spans="1:8" ht="21" customHeight="1">
      <c r="A32" s="295"/>
      <c r="B32" s="19"/>
      <c r="C32" s="5" t="s">
        <v>263</v>
      </c>
      <c r="D32" s="6" t="s">
        <v>216</v>
      </c>
      <c r="E32" s="63">
        <v>0</v>
      </c>
      <c r="F32" s="101">
        <f t="shared" si="0"/>
        <v>6800</v>
      </c>
      <c r="G32" s="23">
        <v>6800</v>
      </c>
      <c r="H32" s="23">
        <v>0</v>
      </c>
    </row>
    <row r="33" spans="1:8" ht="30" customHeight="1">
      <c r="A33" s="295"/>
      <c r="B33" s="19"/>
      <c r="C33" s="5" t="s">
        <v>171</v>
      </c>
      <c r="D33" s="9" t="s">
        <v>172</v>
      </c>
      <c r="E33" s="63">
        <v>0</v>
      </c>
      <c r="F33" s="101">
        <f t="shared" si="0"/>
        <v>4000</v>
      </c>
      <c r="G33" s="23">
        <v>4000</v>
      </c>
      <c r="H33" s="23">
        <v>0</v>
      </c>
    </row>
    <row r="34" spans="1:8" s="46" customFormat="1" ht="30" customHeight="1">
      <c r="A34" s="838" t="s">
        <v>127</v>
      </c>
      <c r="B34" s="838"/>
      <c r="C34" s="838"/>
      <c r="D34" s="848"/>
      <c r="E34" s="294">
        <f>SUM(E7)</f>
        <v>1516493</v>
      </c>
      <c r="F34" s="294">
        <f>SUM(F7)</f>
        <v>2140000</v>
      </c>
      <c r="G34" s="294">
        <f>SUM(G7)</f>
        <v>2140000</v>
      </c>
      <c r="H34" s="294">
        <f>SUM(H7)</f>
        <v>0</v>
      </c>
    </row>
    <row r="36" ht="12.75">
      <c r="F36" s="17"/>
    </row>
  </sheetData>
  <sheetProtection/>
  <mergeCells count="11">
    <mergeCell ref="A2:I2"/>
    <mergeCell ref="G5:H5"/>
    <mergeCell ref="A1:H1"/>
    <mergeCell ref="A34:D34"/>
    <mergeCell ref="A3:H3"/>
    <mergeCell ref="A5:A6"/>
    <mergeCell ref="B5:B6"/>
    <mergeCell ref="C5:C6"/>
    <mergeCell ref="D5:D6"/>
    <mergeCell ref="E5:E6"/>
    <mergeCell ref="F5:F6"/>
  </mergeCells>
  <printOptions horizontalCentered="1"/>
  <pageMargins left="0.7086614173228347" right="0.7086614173228347" top="0.9448818897637796" bottom="0.5511811023622047" header="0.31496062992125984" footer="0.31496062992125984"/>
  <pageSetup horizontalDpi="300" verticalDpi="300" orientation="landscape" paperSize="9" scale="85" r:id="rId1"/>
  <headerFooter alignWithMargins="0">
    <oddHeader>&amp;RZałącznik Nr 9
do Uchwały Nr 124/11 Zarządu Powiatu 
w  Stargardzie Szczecińskim
z dnia 13 stycznia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sp</cp:lastModifiedBy>
  <cp:lastPrinted>2011-01-17T11:03:41Z</cp:lastPrinted>
  <dcterms:created xsi:type="dcterms:W3CDTF">2007-01-16T11:37:12Z</dcterms:created>
  <dcterms:modified xsi:type="dcterms:W3CDTF">2011-01-18T12:21:26Z</dcterms:modified>
  <cp:category/>
  <cp:version/>
  <cp:contentType/>
  <cp:contentStatus/>
</cp:coreProperties>
</file>