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400" windowHeight="11955" activeTab="15"/>
  </bookViews>
  <sheets>
    <sheet name="STAROSTWO  " sheetId="1" r:id="rId1"/>
    <sheet name="A" sheetId="2" r:id="rId2"/>
    <sheet name="C" sheetId="3" r:id="rId3"/>
    <sheet name="B" sheetId="4" r:id="rId4"/>
    <sheet name="D" sheetId="5" r:id="rId5"/>
    <sheet name="E" sheetId="6" r:id="rId6"/>
    <sheet name="F" sheetId="7" r:id="rId7"/>
    <sheet name="G" sheetId="8" r:id="rId8"/>
    <sheet name="I" sheetId="9" r:id="rId9"/>
    <sheet name="K" sheetId="10" r:id="rId10"/>
    <sheet name="L" sheetId="11" r:id="rId11"/>
    <sheet name="M" sheetId="12" r:id="rId12"/>
    <sheet name="N" sheetId="13" r:id="rId13"/>
    <sheet name="O" sheetId="14" r:id="rId14"/>
    <sheet name="P" sheetId="15" r:id="rId15"/>
    <sheet name="Dysponenci dochodów" sheetId="16" r:id="rId16"/>
    <sheet name="Środowisko" sheetId="17" r:id="rId17"/>
    <sheet name="Inwestycje " sheetId="18" r:id="rId18"/>
  </sheets>
  <definedNames>
    <definedName name="_xlnm.Print_Area" localSheetId="1">'A'!$A$1:$N$26</definedName>
    <definedName name="_xlnm.Print_Area" localSheetId="2">'C'!$A$1:$N$34</definedName>
    <definedName name="_xlnm.Print_Area" localSheetId="4">'D'!$A$1:$N$60</definedName>
    <definedName name="_xlnm.Print_Area" localSheetId="15">'Dysponenci dochodów'!$A$1:$K$93</definedName>
    <definedName name="_xlnm.Print_Area" localSheetId="6">'F'!$A$1:$N$35</definedName>
    <definedName name="_xlnm.Print_Area" localSheetId="7">'G'!$A$1:$N$27</definedName>
    <definedName name="_xlnm.Print_Area" localSheetId="8">'I'!$A$1:$N$23</definedName>
    <definedName name="_xlnm.Print_Area" localSheetId="17">'Inwestycje '!$A$1:$K$49</definedName>
    <definedName name="_xlnm.Print_Area" localSheetId="9">'K'!$A$1:$N$31</definedName>
    <definedName name="_xlnm.Print_Area" localSheetId="11">'M'!$A$1:$N$24</definedName>
    <definedName name="_xlnm.Print_Area" localSheetId="12">'N'!$A$1:$N$147</definedName>
    <definedName name="_xlnm.Print_Area" localSheetId="13">'O'!$A$1:$N$33</definedName>
    <definedName name="_xlnm.Print_Area" localSheetId="0">'STAROSTWO  '!$A$1:$N$335</definedName>
    <definedName name="_xlnm.Print_Area" localSheetId="16">'Środowisko'!$A$1:$F$17</definedName>
    <definedName name="_xlnm.Print_Titles" localSheetId="1">'A'!$6:$7</definedName>
    <definedName name="_xlnm.Print_Titles" localSheetId="3">'B'!$6:$7</definedName>
    <definedName name="_xlnm.Print_Titles" localSheetId="2">'C'!$6:$7</definedName>
    <definedName name="_xlnm.Print_Titles" localSheetId="4">'D'!$6:$7</definedName>
    <definedName name="_xlnm.Print_Titles" localSheetId="15">'Dysponenci dochodów'!$7:$9</definedName>
    <definedName name="_xlnm.Print_Titles" localSheetId="5">'E'!$6:$7</definedName>
    <definedName name="_xlnm.Print_Titles" localSheetId="6">'F'!$6:$7</definedName>
    <definedName name="_xlnm.Print_Titles" localSheetId="7">'G'!$6:$7</definedName>
    <definedName name="_xlnm.Print_Titles" localSheetId="8">'I'!$6:$7</definedName>
    <definedName name="_xlnm.Print_Titles" localSheetId="17">'Inwestycje '!$2:$5</definedName>
    <definedName name="_xlnm.Print_Titles" localSheetId="9">'K'!$6:$7</definedName>
    <definedName name="_xlnm.Print_Titles" localSheetId="11">'M'!$6:$7</definedName>
    <definedName name="_xlnm.Print_Titles" localSheetId="12">'N'!$9:$10</definedName>
    <definedName name="_xlnm.Print_Titles" localSheetId="13">'O'!$6:$7</definedName>
    <definedName name="_xlnm.Print_Titles" localSheetId="0">'STAROSTWO  '!$5:$6</definedName>
  </definedNames>
  <calcPr fullCalcOnLoad="1"/>
</workbook>
</file>

<file path=xl/sharedStrings.xml><?xml version="1.0" encoding="utf-8"?>
<sst xmlns="http://schemas.openxmlformats.org/spreadsheetml/2006/main" count="2173" uniqueCount="597">
  <si>
    <t>POWIAT STARGARDZKI</t>
  </si>
  <si>
    <t>Starostwo Powiatowe w Stargardzie Szczecińskim</t>
  </si>
  <si>
    <t>Starostwo Powiatowe - Biuro Obsługi Urzędu - 01 - "A"  jako jednostka organizacyjna obsługująca  inne wydziały realizujące zadania Powiatu</t>
  </si>
  <si>
    <t>Dział</t>
  </si>
  <si>
    <t>Rozdział</t>
  </si>
  <si>
    <t>§</t>
  </si>
  <si>
    <t>Wyszczególnienie</t>
  </si>
  <si>
    <t>Dochody ogółem</t>
  </si>
  <si>
    <t>w tym:</t>
  </si>
  <si>
    <t>Wydatki ogółem</t>
  </si>
  <si>
    <t>na zadania własne</t>
  </si>
  <si>
    <t>na zadania zlecone</t>
  </si>
  <si>
    <t xml:space="preserve">na zadania wykonywane na podstawie porozumień (umów) między jst </t>
  </si>
  <si>
    <t>na zadania z zakresu administracji rządowej wykonywane na podstawie porozumień z organami administracji rządowej</t>
  </si>
  <si>
    <t>750</t>
  </si>
  <si>
    <t>Administracja publiczna</t>
  </si>
  <si>
    <t>75020</t>
  </si>
  <si>
    <t>Starostwa powiatowe</t>
  </si>
  <si>
    <t>0970</t>
  </si>
  <si>
    <t>Wpływy z różnych dochodów</t>
  </si>
  <si>
    <t>4210</t>
  </si>
  <si>
    <t>Zakup materiałów i wyposażenia</t>
  </si>
  <si>
    <t>4260</t>
  </si>
  <si>
    <t>Zakup energii</t>
  </si>
  <si>
    <t>4270</t>
  </si>
  <si>
    <t>Zakup usług remontowych</t>
  </si>
  <si>
    <t>4300</t>
  </si>
  <si>
    <t>Zakup usług pozostałych</t>
  </si>
  <si>
    <t>4350</t>
  </si>
  <si>
    <t>Zakup usług dostępu do sieci Internet</t>
  </si>
  <si>
    <t>4360</t>
  </si>
  <si>
    <t>4370</t>
  </si>
  <si>
    <t>4400</t>
  </si>
  <si>
    <t>Opłaty za administrowanie i czynsze za budynki, lokale i pomieszczenia garażowe</t>
  </si>
  <si>
    <t>4430</t>
  </si>
  <si>
    <t>Różne opłaty i składki</t>
  </si>
  <si>
    <t>6060</t>
  </si>
  <si>
    <t>Wydatki na zakupy inwestycyjne jednostek budżetowych</t>
  </si>
  <si>
    <t>RAZEM</t>
  </si>
  <si>
    <t>0750</t>
  </si>
  <si>
    <t>0830</t>
  </si>
  <si>
    <t>Wpływy z usług</t>
  </si>
  <si>
    <t>4380</t>
  </si>
  <si>
    <t>4600</t>
  </si>
  <si>
    <t>Kary i odszkodowania wypłacane na rzecz osób prawnych i innych jednostek organizacyjnych</t>
  </si>
  <si>
    <t>Starostwo Powiatowe - Wydział Komunikacji - 01 - "B"</t>
  </si>
  <si>
    <t>756</t>
  </si>
  <si>
    <t>Dochody od osób prawnych, od osób fizycznych i od innych jednostek nieposiadajacych osobowości prawnej oraz wydatki związane z ich poborem</t>
  </si>
  <si>
    <t>75618</t>
  </si>
  <si>
    <t>Wpływy z innych opłat stanowiących dochody jednostek samorządu terytorialnego na podstawie ustaw</t>
  </si>
  <si>
    <t>0420</t>
  </si>
  <si>
    <t>Wpływy z opłaty komunikacyjnej</t>
  </si>
  <si>
    <t>0590</t>
  </si>
  <si>
    <t>Wpływy z opłat za koncesje i licencje</t>
  </si>
  <si>
    <t>Starostwo Powiatowe - Biuro Obsługi Zarządu i Rady Powiatu - 01 - "C" jako jednostka organizacyjna obsługująca  inne wydziały realizujące zadania Powiatu</t>
  </si>
  <si>
    <t>75011</t>
  </si>
  <si>
    <t>Urzędy wojewódzkie</t>
  </si>
  <si>
    <t>4010</t>
  </si>
  <si>
    <t>Wynagrodzenia osobowe pracowników</t>
  </si>
  <si>
    <t>4040</t>
  </si>
  <si>
    <t>Dodatkowe wynagrodzenie roczne</t>
  </si>
  <si>
    <t>4110</t>
  </si>
  <si>
    <t>Składki na ubezpieczenia społeczne</t>
  </si>
  <si>
    <t>4120</t>
  </si>
  <si>
    <t>Składki na Fundusz Pracy</t>
  </si>
  <si>
    <t>75019</t>
  </si>
  <si>
    <t>Rady powiatów</t>
  </si>
  <si>
    <t>3030</t>
  </si>
  <si>
    <t>Różne wydatki na rzecz osób fizycznych</t>
  </si>
  <si>
    <t>4410</t>
  </si>
  <si>
    <t>Podróże służbowe krajowe</t>
  </si>
  <si>
    <t>4420</t>
  </si>
  <si>
    <t>Podróże służbowe zagraniczne</t>
  </si>
  <si>
    <t>4440</t>
  </si>
  <si>
    <t>Odpisy na zakładowy fundusz świadczeń socjalnych</t>
  </si>
  <si>
    <t>4700</t>
  </si>
  <si>
    <t>Szkolenia pracowników niebędących członkami korpusu służby cywilnej</t>
  </si>
  <si>
    <t>3020</t>
  </si>
  <si>
    <t>Wydatki osobowe niezaliczone do wynagrodzeń</t>
  </si>
  <si>
    <t>4140</t>
  </si>
  <si>
    <t>4170</t>
  </si>
  <si>
    <t>Wynagrodzenia bezosobowe</t>
  </si>
  <si>
    <t>4280</t>
  </si>
  <si>
    <t>Zakup usług zdrowotnych</t>
  </si>
  <si>
    <t>4610</t>
  </si>
  <si>
    <t>630</t>
  </si>
  <si>
    <t>Turystyka</t>
  </si>
  <si>
    <t>Pozostała działalność</t>
  </si>
  <si>
    <t>801</t>
  </si>
  <si>
    <t>Oświata i wychowanie</t>
  </si>
  <si>
    <t>80120</t>
  </si>
  <si>
    <t>Licea Ogólnokształcące</t>
  </si>
  <si>
    <t>2540</t>
  </si>
  <si>
    <t>Dotacja podmiotowa z budżetu dla niepublicznej jednostki systemu oświaty</t>
  </si>
  <si>
    <t>80130</t>
  </si>
  <si>
    <t>Szkoły zawodowe</t>
  </si>
  <si>
    <t>80195</t>
  </si>
  <si>
    <t>Dotacja celowa z budżetu na finansowanie lub dofinansownie zadań zleconych do realizacji stowarzyszeniom</t>
  </si>
  <si>
    <t>854</t>
  </si>
  <si>
    <t>Edukacyjna opieka wychowawcza</t>
  </si>
  <si>
    <t>921</t>
  </si>
  <si>
    <t>Kultura i ochrona dziedzictwa narodowego</t>
  </si>
  <si>
    <t>92116</t>
  </si>
  <si>
    <t>Biblioteki</t>
  </si>
  <si>
    <t>2310</t>
  </si>
  <si>
    <t>Dotacje celowe przekazane gminie na zadania bieżące realizowane na podstawie porozumień (umów) między jednostkami samorządu terytorialnego</t>
  </si>
  <si>
    <t>92120</t>
  </si>
  <si>
    <t>Ochrona zabytków i opieka nad zabytkami</t>
  </si>
  <si>
    <t>2720</t>
  </si>
  <si>
    <t>Dotacje celowe z budżetu na finansowanie lub dofinansowanie prac remontowych i konserwatorskich obiektów zabytkowych przekaznych jednostkom niezaliczanym do sektora finansów publicznych</t>
  </si>
  <si>
    <t>92195</t>
  </si>
  <si>
    <t xml:space="preserve">Pozostała działalność </t>
  </si>
  <si>
    <t>926</t>
  </si>
  <si>
    <t>Dotacje celowe przekazane gminie na zadania bieżące realizowane na podstawie porozumień (umów) między jednostkami samorzadu terytorialnego</t>
  </si>
  <si>
    <t>92695</t>
  </si>
  <si>
    <t>Nagrody o charakterze szczególnym niezaliczone do wynagrodzeń</t>
  </si>
  <si>
    <t>92605</t>
  </si>
  <si>
    <t>Starostwo Powiatowe - Wydział Środowiska - 01 - "E"</t>
  </si>
  <si>
    <t>020</t>
  </si>
  <si>
    <t xml:space="preserve">Leśnictwo </t>
  </si>
  <si>
    <t>02001</t>
  </si>
  <si>
    <t>Gospodarka leśna</t>
  </si>
  <si>
    <t>02002</t>
  </si>
  <si>
    <t>Nadzór nad gospodarką leśną</t>
  </si>
  <si>
    <t>0690</t>
  </si>
  <si>
    <t>Wpływy z różnych opłat</t>
  </si>
  <si>
    <t>Dochody z najmu i dzierżawy składników majątkowych Skarbu Państwa, jednostek samorządu terytorialnego lub innych jednostek zaliczanych do sektora finansów publicznych oraz innych umów o podobnym charakterze</t>
  </si>
  <si>
    <t>0920</t>
  </si>
  <si>
    <t>Pozostałe odsetki</t>
  </si>
  <si>
    <t>Starostwo Powiatowe - Wydział Geodezji i Gospodarki Nieruchomościami - 01 - "F"</t>
  </si>
  <si>
    <t>010</t>
  </si>
  <si>
    <t>Rolnictwo i łowiectwo</t>
  </si>
  <si>
    <t>01005</t>
  </si>
  <si>
    <t>Prace geodezyjno-urządzeniowe na potrzeby rolnictwa</t>
  </si>
  <si>
    <t>700</t>
  </si>
  <si>
    <t>Gospodarka mieszkaniowa</t>
  </si>
  <si>
    <t>70005</t>
  </si>
  <si>
    <t>Gospodarka gruntami i nieruchomościami</t>
  </si>
  <si>
    <t>0870</t>
  </si>
  <si>
    <t>4480</t>
  </si>
  <si>
    <t>Podatek od nieruchomości</t>
  </si>
  <si>
    <t>4500</t>
  </si>
  <si>
    <t>Pozostałe podatki na rzecz budżetów jednostek samorządu terytorialnego</t>
  </si>
  <si>
    <t>4510</t>
  </si>
  <si>
    <t>Opłaty na rzecz budżetu państwa</t>
  </si>
  <si>
    <t>4520</t>
  </si>
  <si>
    <t>Opłaty na rzecz budżetów jednostek samorządu terytorialnego</t>
  </si>
  <si>
    <t>710</t>
  </si>
  <si>
    <t>Działalność usługowa</t>
  </si>
  <si>
    <t>71013</t>
  </si>
  <si>
    <t xml:space="preserve">Prace geodezyjne i kartograficzne (nieinwestycyjne)                                                     </t>
  </si>
  <si>
    <t>71014</t>
  </si>
  <si>
    <t>Opracowania geodezyjne i kartograficzne</t>
  </si>
  <si>
    <t>0470</t>
  </si>
  <si>
    <t>0770</t>
  </si>
  <si>
    <t>Wpływy z tytułu odpłatnego nabycia prawa własności oraz prawa użytkowania wieczystego nieruchomości</t>
  </si>
  <si>
    <t>600</t>
  </si>
  <si>
    <t>Drogi publiczne gminne</t>
  </si>
  <si>
    <t>Gmina Chociwel</t>
  </si>
  <si>
    <t>Gmina Ińsko</t>
  </si>
  <si>
    <t>4390</t>
  </si>
  <si>
    <t>Zakup usług obejmujacych wykonanie ekspertyz, analiz i opinii</t>
  </si>
  <si>
    <t>Starostwo Powiatowe - Wydział Finansowy - 01 - "G"</t>
  </si>
  <si>
    <t>2360</t>
  </si>
  <si>
    <t>Dochody od osób prawnych, od osób fizycznych i od innych jednostek nieposiadających osobowości prawnej oraz wydatki związane z ich poborem</t>
  </si>
  <si>
    <t>0490</t>
  </si>
  <si>
    <t>Wpływy z innych lokalnych opłat pobieranych przez jednostki samorządu terytorialnego na podstawie odrębnych ustaw</t>
  </si>
  <si>
    <t>757</t>
  </si>
  <si>
    <t>Obsługa długu publicznego</t>
  </si>
  <si>
    <t>75702</t>
  </si>
  <si>
    <t>Obsługa papierów wartościowych, kredytów i pożyczek jednostek samorządu terytorialnego</t>
  </si>
  <si>
    <t>Gospodarka mieszkanowa</t>
  </si>
  <si>
    <t>2110</t>
  </si>
  <si>
    <t>Starostwo Powiatowe - Wydział Zarządzania Bezpieczeństwem- 01 - "I"</t>
  </si>
  <si>
    <t>75045</t>
  </si>
  <si>
    <t>754</t>
  </si>
  <si>
    <t>Bezpieczeństwo publiczne i ochrona przeciwpożarowa</t>
  </si>
  <si>
    <t>75404</t>
  </si>
  <si>
    <t>Komendy wojewódzkie Policji</t>
  </si>
  <si>
    <t>Kwalifikacja wojskowa</t>
  </si>
  <si>
    <t>75421</t>
  </si>
  <si>
    <t>80140</t>
  </si>
  <si>
    <t>Wydatki inwestycyjne jednostek budżetowych</t>
  </si>
  <si>
    <t>851</t>
  </si>
  <si>
    <t>Ochrona zdrowia</t>
  </si>
  <si>
    <t>85111</t>
  </si>
  <si>
    <t>Szpitale ogólne</t>
  </si>
  <si>
    <t>6050</t>
  </si>
  <si>
    <t>852</t>
  </si>
  <si>
    <t>Pomoc społeczna</t>
  </si>
  <si>
    <t>85201</t>
  </si>
  <si>
    <t>Placówki opiekuńczo - wychowawcze</t>
  </si>
  <si>
    <t>Licea ogólnokształcące</t>
  </si>
  <si>
    <t>Starostwo Powiatowe - Wydział  Spraw Społecznych i Zdrowia - 01 - "K"</t>
  </si>
  <si>
    <t>71095</t>
  </si>
  <si>
    <t>6300</t>
  </si>
  <si>
    <t>85195</t>
  </si>
  <si>
    <t>2820</t>
  </si>
  <si>
    <t>Zakup usług obejmujących wykonanie ekspertyz, analiz i opinii</t>
  </si>
  <si>
    <t>Starostwo Powiatowe - Zarząd Dróg Powiatowych - 01 - "L"</t>
  </si>
  <si>
    <t>Transport i łączność</t>
  </si>
  <si>
    <t>60014</t>
  </si>
  <si>
    <t>Drogi publiczne powiatowe</t>
  </si>
  <si>
    <t>Razem</t>
  </si>
  <si>
    <t>Gmina Dobrzany</t>
  </si>
  <si>
    <t>Gmina Suchań</t>
  </si>
  <si>
    <t>Starostwo Powiatowe - Powiatowe Centrum Pomocy Rodzinie - 01 - "M"</t>
  </si>
  <si>
    <t>2320</t>
  </si>
  <si>
    <t>Dotacje celowe przekazane dla powiatu na zadania bieżące realizowane na podstawie porozumień (umów) między jednostkami samorządu terytorialnego</t>
  </si>
  <si>
    <t>85204</t>
  </si>
  <si>
    <t>Rodziny zastępcze</t>
  </si>
  <si>
    <t>85220</t>
  </si>
  <si>
    <t>Jednostki specjalistycznego poradnictwa, mieszkania chronione i ośrodki interwencji kryzysowej</t>
  </si>
  <si>
    <t>na prowadzenie zadań ośrodka interwencji kryzysowej</t>
  </si>
  <si>
    <t>853</t>
  </si>
  <si>
    <t>Pozostałe zadania w zakresie polityki społecznej</t>
  </si>
  <si>
    <t>85311</t>
  </si>
  <si>
    <t>Rehabilitacja zawodowa i społeczna  osób niepełnosprawnych</t>
  </si>
  <si>
    <t>Dotacja podmiotowa z budżetu dla jednostek niezaliczanych do sektora finansów publicznych</t>
  </si>
  <si>
    <t>w tym</t>
  </si>
  <si>
    <t>Warsztaty Terapii Zajęciowej w Stargardzie Szczecińskim</t>
  </si>
  <si>
    <t>Warsztaty Terapii Zajęciowej w Dzwonowie</t>
  </si>
  <si>
    <t xml:space="preserve">Starostwo Powiatowe - Wydział Planowania i Rozwoju  - "N" </t>
  </si>
  <si>
    <t>z czego:</t>
  </si>
  <si>
    <t>00 - Dochody - dla celów ewidencji programu SIGID - jako organ</t>
  </si>
  <si>
    <t>01 - Wydatki - jako jednostka Starostwa Powiatowego</t>
  </si>
  <si>
    <t xml:space="preserve">na zadania własne                         </t>
  </si>
  <si>
    <t xml:space="preserve">Dotacje celowe otrzymane z budżetu państwa na zadania bieżące z zakresu administracji rządowej oraz inne zadania zlecone ustawami realizowane przez powiat </t>
  </si>
  <si>
    <t>2460</t>
  </si>
  <si>
    <t>Środki otrzymane od pozostałych jednostek zaliczanych do sektora finansów publicznych na realizację zadań bieżących jednostek zaliczanych do sektora finansów publicznych</t>
  </si>
  <si>
    <t>2130</t>
  </si>
  <si>
    <t>Dotacje celowe otrzymane z budżetu państwa na realizację bieżących zadań własnych powiatu</t>
  </si>
  <si>
    <t>2710</t>
  </si>
  <si>
    <t>Dotacje celowe otrzymane z gminy na zadania bieżące realizowane na podstawie porozumień (umów) między jednostkami samorządu terytorialnego</t>
  </si>
  <si>
    <t>71015</t>
  </si>
  <si>
    <t xml:space="preserve">Nadzór budowlany </t>
  </si>
  <si>
    <t>2120</t>
  </si>
  <si>
    <t>Dotacje celowe otrzymane z budżetu państwa na zadania bieżące realizowane przez powiat na podstawie porozumień z organami administracji rządowej</t>
  </si>
  <si>
    <t>75411</t>
  </si>
  <si>
    <t>Komendy powiatowe Państwowej Straży Pożarnej</t>
  </si>
  <si>
    <t>75622</t>
  </si>
  <si>
    <t>Udziały powiatów w podatkach stanowiących dochód budżetu państwa</t>
  </si>
  <si>
    <t>0010</t>
  </si>
  <si>
    <t>Podatek dochodowy od osób fizycznych</t>
  </si>
  <si>
    <t>0020</t>
  </si>
  <si>
    <t>Podatek dochodowy od osób prawnych</t>
  </si>
  <si>
    <t>758</t>
  </si>
  <si>
    <t>Różne rozliczenia</t>
  </si>
  <si>
    <t>75801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</si>
  <si>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</si>
  <si>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</si>
  <si>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</si>
  <si>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</si>
  <si>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powiatów</t>
  </si>
  <si>
    <t>75818</t>
  </si>
  <si>
    <t>Rezerwy ogólne i celowe</t>
  </si>
  <si>
    <t>4810</t>
  </si>
  <si>
    <t>Rezerwy (ogólna)</t>
  </si>
  <si>
    <t>Rezerwy (celowa)</t>
  </si>
  <si>
    <t>na cele oświaty</t>
  </si>
  <si>
    <t>na zarządzanie kryzysowe</t>
  </si>
  <si>
    <t>75832</t>
  </si>
  <si>
    <t>Część równoważąca subwencji ogólnej dla powiatów</t>
  </si>
  <si>
    <t>80102</t>
  </si>
  <si>
    <t>Szkoły podstawowe specjalne</t>
  </si>
  <si>
    <t>80111</t>
  </si>
  <si>
    <t>Gimnazja specjalne</t>
  </si>
  <si>
    <t>80134</t>
  </si>
  <si>
    <t>Szkoły zawodowe specjalne</t>
  </si>
  <si>
    <t>80146</t>
  </si>
  <si>
    <t>Dokształcanie i doskonalenie nauczycieli</t>
  </si>
  <si>
    <t>6430</t>
  </si>
  <si>
    <t>85156</t>
  </si>
  <si>
    <t>Składki na ubezpieczenie zdrowotne oraz świadczenia dla osób nieobjętych obowiązkiem ubezpieczenia zdrowotnego</t>
  </si>
  <si>
    <t>Dotacje celowe otrzymane z powiatu na zadania bieżące realizowane na podstawie porozumień (umów) między jednostkami samorządu terytorialnego</t>
  </si>
  <si>
    <t>85202</t>
  </si>
  <si>
    <t>Domy pomocy społecznej</t>
  </si>
  <si>
    <t>85233</t>
  </si>
  <si>
    <t>85321</t>
  </si>
  <si>
    <t>Zespoły do spraw orzekania o  niepełnosprawności</t>
  </si>
  <si>
    <t>85333</t>
  </si>
  <si>
    <t>Powiatowe urzędy pracy</t>
  </si>
  <si>
    <t>2690</t>
  </si>
  <si>
    <t>Środki z Funduszu Pracy otrzymane przez powiat z przeznaczeniem na finansowanie kosztów wynagrodzenia i składek na ubezpieczenia społeczne pracowników powiatowego urzędu pracy</t>
  </si>
  <si>
    <t>85395</t>
  </si>
  <si>
    <t>2009</t>
  </si>
  <si>
    <t>85401</t>
  </si>
  <si>
    <t>Świetlice szkolne</t>
  </si>
  <si>
    <t>85406</t>
  </si>
  <si>
    <t>Poradnie psychologiczno-pedagogiczne, w tym poradnie specjalistyczne</t>
  </si>
  <si>
    <t>85410</t>
  </si>
  <si>
    <t>Internaty i bursy szkolne</t>
  </si>
  <si>
    <t>85205</t>
  </si>
  <si>
    <t>Zadania w zakresie przeciwdziałania przemocy w rodzinie</t>
  </si>
  <si>
    <t>Dotacje celowe otrzymane z budżetu państwa na realizację inwestycji i zakupów inwestycyjnych własnych powiatu</t>
  </si>
  <si>
    <t>80110</t>
  </si>
  <si>
    <t xml:space="preserve">Gimnazja </t>
  </si>
  <si>
    <t>Ogółem</t>
  </si>
  <si>
    <t>Nagrody o charakterze szczególnym niezaliczane do wynagrodzeń</t>
  </si>
  <si>
    <t>Wydatki osobowe niezaliczane do wynagrodzeń</t>
  </si>
  <si>
    <t>Szkolenia pracowników niebędących  członkami korpusu służby cywilnej</t>
  </si>
  <si>
    <t>85419</t>
  </si>
  <si>
    <t>dla Gminy-Miasta Stargardu Szczecińskiego na prowadzenie powiatowej biblioteki publicznej</t>
  </si>
  <si>
    <t>85295</t>
  </si>
  <si>
    <t>Starostwo Powiatowe -Wydział Kultury i Promocji Powiatu  - 01 - "O"</t>
  </si>
  <si>
    <t>4019</t>
  </si>
  <si>
    <t>4119</t>
  </si>
  <si>
    <t>4129</t>
  </si>
  <si>
    <t>4219</t>
  </si>
  <si>
    <t>4309</t>
  </si>
  <si>
    <t>4379</t>
  </si>
  <si>
    <t>4419</t>
  </si>
  <si>
    <t>4749</t>
  </si>
  <si>
    <t>63095</t>
  </si>
  <si>
    <t>Dodatkowe wynagrodzenia roczne</t>
  </si>
  <si>
    <t>Składki na ubezpieczenie społeczne</t>
  </si>
  <si>
    <t>Wpłaty na Państwowy Fundusz Rehabilitacji Osób Niepełnosprawnych</t>
  </si>
  <si>
    <t>Zakup usług obejmujących tłumaczenia</t>
  </si>
  <si>
    <t>75075</t>
  </si>
  <si>
    <t>Promocja jednostek samorządu terytorialnego</t>
  </si>
  <si>
    <t>Zarządznie kryzysowe</t>
  </si>
  <si>
    <t>Wpływy z innych opłat stanowiących dochody jednostek samorządu terytotialnego na podstawie ustaw</t>
  </si>
  <si>
    <t>Wpływy z innych lokalnych opłat pobieranych przez jednostki samorzadu terytorialnego na podstawie odrębnych ustaw</t>
  </si>
  <si>
    <t>0910</t>
  </si>
  <si>
    <t>Odsetki od nieterminowych wpłat z tytułu podatków i opłat</t>
  </si>
  <si>
    <t>Dotacja celowa z budżetu na finansowanie lub dofinansowanie zadań zleconych do realizacji stowarzyszeniom</t>
  </si>
  <si>
    <t>Rehabilitacja zawodowa i społeczna osób niepełnosprawnych</t>
  </si>
  <si>
    <t>Ośrodki rewalidacyjno-wychowawcze</t>
  </si>
  <si>
    <t>2580</t>
  </si>
  <si>
    <t>Prywatne Liceum Uzupełniające Omnibus (dla dorosłych) Osiedle Zachód A5                                                                                                                     73-110 Stargard Szczeciński</t>
  </si>
  <si>
    <t>Zarządzanie kryzysowe</t>
  </si>
  <si>
    <t>na przygotowanie i prowadzenie zajęć pozalekcyjnych dla uczniów szkół ponadgimnazjalnych</t>
  </si>
  <si>
    <t xml:space="preserve">w tym: </t>
  </si>
  <si>
    <t>Dochody</t>
  </si>
  <si>
    <t xml:space="preserve">Wydatki  </t>
  </si>
  <si>
    <t>Starostwo Powiatowe - Służba Bezpieczeństwa i Higieny Pracy - 01 - "P"</t>
  </si>
  <si>
    <t>Wpłaty z tytułu odpłatnego nabycia prawa własności oraz prawa użytkowania wieczystego nieruchomosci</t>
  </si>
  <si>
    <t>Dotacje pomocowe</t>
  </si>
  <si>
    <t>Rozdział*</t>
  </si>
  <si>
    <t>Źródła dochodów</t>
  </si>
  <si>
    <t>z dochodów ogółem przypada na:</t>
  </si>
  <si>
    <t>DYSPONENT</t>
  </si>
  <si>
    <t xml:space="preserve">na zadania wykonywane na podstawie porozumień (umów) między jednostkami samorządu terytorialnego </t>
  </si>
  <si>
    <t>w zakresie pozyskania dochodów</t>
  </si>
  <si>
    <t>Dotacje celowe otrzymane z budżetu państwa na zadania bieżące z zakresu administracji rządowej oraz inne zadania zlecone ustawami realizowane przez powiat</t>
  </si>
  <si>
    <t>Leśnictwo</t>
  </si>
  <si>
    <t>Wydział Środowiska</t>
  </si>
  <si>
    <t>Wpływy z tytułu pomocy finansowej udzielanej pomiędzy jednostkami samorządu terytorialnego na dofinansowanie własnych zadań inwestycyjnych i zakupów inwestycyjnych</t>
  </si>
  <si>
    <t>Prace geodezyjne i kartograficzne (nieinwestycyjne)</t>
  </si>
  <si>
    <t>Nadzór budowlany</t>
  </si>
  <si>
    <t>Powiatowy Inspektorat Nadzoru Budowlanego</t>
  </si>
  <si>
    <t>Biuro Obsługi Zarządu i Rady Powiatu</t>
  </si>
  <si>
    <t>Wydział Zarządzania Bezpieczeństwem</t>
  </si>
  <si>
    <t xml:space="preserve">Bezpieczeństwo publiczne i ochrona przeciwpożarowa </t>
  </si>
  <si>
    <t>Komenda Powiatowa Państwowej Straży Pożarnej</t>
  </si>
  <si>
    <t>x</t>
  </si>
  <si>
    <t>Wpływy z tytułu pomocy finansowej udzielanej między jednostkami samorządu terytorialnego na dofinansowanie własnych zadań inwestycyjnych i zakupów inwestycyjnych</t>
  </si>
  <si>
    <t>Powiatowy Urząd Pracy/ Powiatowe Centrum Pomocy Rodzinie</t>
  </si>
  <si>
    <t>Powiatowy Urząd Pracy/ Powiatowe Centrum Pomocy Rodzinie + dysponenci składek</t>
  </si>
  <si>
    <t>Placówki opiekuńczo-wychowawcze</t>
  </si>
  <si>
    <t>Powiatowe Centrum Pomocy Rodzinie</t>
  </si>
  <si>
    <t>Zespoły do spraw orzekania o niepełnosprawności</t>
  </si>
  <si>
    <t>OGÓŁEM:</t>
  </si>
  <si>
    <t>Dochody z najmu i dzierżawy skaładników majatkowych Skarbu Państwa, jednostek samorządu terytorialnego lub innych jednostek zaliczanych do sektora finansów publicznych lub innych umów o podobnym charakterze</t>
  </si>
  <si>
    <t xml:space="preserve">Dochody jednostek samorzadu terytorialnego związane z realizacją zadań z zakresu administracji rządowej oraz innych zadań zleconych ustawami </t>
  </si>
  <si>
    <t>Składki na ubezpieczeniaspołeczne</t>
  </si>
  <si>
    <t>BUDŻET 2011 - Układ wykonawczy</t>
  </si>
  <si>
    <t>na zadania                            z zakresu administracji rządowej wykonywane na podstawie porozumień                   z organami administracji rządowej</t>
  </si>
  <si>
    <t>4240</t>
  </si>
  <si>
    <t>Zakup pomocy naukowych, dydaktycznych   i książek</t>
  </si>
  <si>
    <t>Opłaty z tytułu zakupu usług telekomunikacyjnych świadczonych                     w ruchomej publicznej sieci telefonicznej</t>
  </si>
  <si>
    <t>26-47</t>
  </si>
  <si>
    <t>40-60</t>
  </si>
  <si>
    <t>Starostwo Powiatowe - Wydział Oświaty i Sportu - 01 - "D"</t>
  </si>
  <si>
    <t>Niepubliczne Liceum Ogólnokształcące                                                          ul. Park 3 Maja 2 (dla młodzieży)                                             73-110 Stargard Szczeciński</t>
  </si>
  <si>
    <t xml:space="preserve">Niepubliczne Liceum Uzupełniające Żak                                             (dla dorosłych) Osiedle Zachód B15/a                                                                                                                   73-110 Stargard Szczeciński      </t>
  </si>
  <si>
    <t>Uzupełniające Liceum Ogólnokształcące dla Dorosłych "Żak" ul. Wyszyńskiego 6                                                          73-110 Stargard Szczeciński</t>
  </si>
  <si>
    <t>Niepubliczne Liceum Uzupełniajace (dla młodzieży)                                                                     ul. Pierwszej Brygady 15A                                                             73-110 Stargard Szczeciński</t>
  </si>
  <si>
    <t>Niepubliczne Liceum Uzupełniające  (dla dorosłych) ul. Pierwszej Brygady 15A                                                            73-110 Stargard Szczeciński</t>
  </si>
  <si>
    <t>Niepubliczne Liceum Ogólnokształcące  (dla dorosłych)  ul. Pierwszej Brygady 15A                                                              73-110 Stargard Szczeciński</t>
  </si>
  <si>
    <t>Policealne Studium Farmaceutyczne (dla młodzieży) ul. Śniadeckiego 4-6                                                                      73-110 Stargard Szczeciński</t>
  </si>
  <si>
    <t>Studium Medyczne Medica (dla młodzieży)                                                                     ul. Mieszka I 4                                                                                                                             73-110 Stargard Szczeciński</t>
  </si>
  <si>
    <t>Studium Medyczne Medica  (dla dorosłych)                  ul. Mieszka I 4                                                                  73-110 Stargard Szczeciński</t>
  </si>
  <si>
    <t>Studium Medica (dla dorosłych)                                                     ul. Mieszka I 4                                                             73-110 Stargard Szczeciński</t>
  </si>
  <si>
    <t>Policealna Szkoła Wiliams                                              Osiedle Zachód B15 73-110 Stargard Szczeciński</t>
  </si>
  <si>
    <t>Policealna Szkoła Zawodowa "Żak"                               ul. Wyszyńskiego 6                                                         73-110 Stargard Szczeciński</t>
  </si>
  <si>
    <t>Policealna Szkoła Zawodowa dla Dorosłych Szczecińskiego Centrum Edukacyjnego                                ul. Kazimierza Wielkiego 17,                                                  73-110 Stargard Szczeciński</t>
  </si>
  <si>
    <t>dla Niepublicznej Specjalistycznej Poradni Psychologiczno-Pedagogicznej                                                                                ul. Sucharskiego 3B/1                                                    73-110 Stargard Szczeciński</t>
  </si>
  <si>
    <t>Poradnie psychologiczno-pedagogiczne,              w tym poradnie specjalistyczne</t>
  </si>
  <si>
    <t>900</t>
  </si>
  <si>
    <t>90095</t>
  </si>
  <si>
    <t>Gospodarka komunalna i ochrona środowiska</t>
  </si>
  <si>
    <t>60-70</t>
  </si>
  <si>
    <t xml:space="preserve">Liceum Ogólnokształcące dla Dorosłych "Żak"  ul. Wyszyńskiego 6                                             73-110 Stargard Szczeciński                                                               </t>
  </si>
  <si>
    <t>Prywatne Liceum Ogólnokształcące Omnibus (dla dorosłych) Osiedle Zachód A5                                                                                                                            73-110 Stargard Szczeciński</t>
  </si>
  <si>
    <t>Niepubliczne Liceum Ogólnokształcące  (dla młodzieży) ul.Pierwszej Brygady 15A                         73-110 Stargard Szczeciński</t>
  </si>
  <si>
    <t>Niepubliczna Szkoła Policealne (dla dorosłych)  ul. Pierwszej Brygady 15A                                                     73-110 Stargard Szczeciński</t>
  </si>
  <si>
    <t xml:space="preserve">Policealne Studium Zarządzania "Żak" (dla dorosłych) Osiedle Zachód B15/a                    73-110 Stargard Szczeciński </t>
  </si>
  <si>
    <t>Prywatne Policealne Studium Zawodowe "Omnibus"  (dla dorosłych)                                Osiedle Zachód A5                                                                           73-110 Stargard Szczeciński</t>
  </si>
  <si>
    <t>Policealna Szkoła Centrum Nauki i Biznesu "Żak"    ul. Wyszyńskiego 6                                                                       73-110 Stargard Szczeciński</t>
  </si>
  <si>
    <t>Niepubliczne Liceum Ogólnokształcące "Żak" (dla dorosłych)                                       Osiedle Zachód B15/a                                                         73-110 Stargard Szczeciński</t>
  </si>
  <si>
    <t xml:space="preserve">dla  Dziennego Ośrodka Rehabilitacyjno-Szkolno-Wychowawczego                                                 ul . Żeglarska 3                                                     73-110 Stargard Szczeciński                                                                                     </t>
  </si>
  <si>
    <t>Wpływy i wydatki związane                                       z gromadzeniem środków z opłat i kar za korzystanie ze środowiska</t>
  </si>
  <si>
    <t>0580</t>
  </si>
  <si>
    <t>Grzywny i  inne kary pieniężne od osób prawnych i innych jednostek organizacyjnych</t>
  </si>
  <si>
    <t xml:space="preserve">Wpływy z różnych opłat </t>
  </si>
  <si>
    <t>Gospodarka gruntami                                        i nieruchomościami</t>
  </si>
  <si>
    <t>Opracowania geodezyjne                                      i kartograficzne</t>
  </si>
  <si>
    <t>4530</t>
  </si>
  <si>
    <t>Podatek od towarów i usług (VAT)</t>
  </si>
  <si>
    <t>4590</t>
  </si>
  <si>
    <t>Kary i odszkodowania wypłacane na rzecz oisób fizycznych</t>
  </si>
  <si>
    <t>Koszty postępowania sądowego                                i prokuratorskiego</t>
  </si>
  <si>
    <t>2900</t>
  </si>
  <si>
    <t>Wpłaty gmin i powiatów na rzecz innych jednostek samorządu terytorialnego oraz związków gmin  lub związków powiatów na dofinansowanie zadań bieżących</t>
  </si>
  <si>
    <t>Wpływy z opłat za zarząd, użytkowanie                     i użytkowanie wieczyste nieruchomości</t>
  </si>
  <si>
    <t>34-55</t>
  </si>
  <si>
    <t>27-37</t>
  </si>
  <si>
    <r>
      <t>Dochody jednostek samorządu terytorialnego związane z realizacją zadań               z zakresu administracji rz</t>
    </r>
    <r>
      <rPr>
        <sz val="9"/>
        <rFont val="Arial"/>
        <family val="2"/>
      </rPr>
      <t>ą</t>
    </r>
    <r>
      <rPr>
        <sz val="10"/>
        <rFont val="Arial"/>
        <family val="2"/>
      </rPr>
      <t>dowej oraz innych zadań zleconych ustawami</t>
    </r>
  </si>
  <si>
    <t>Koszty postępowania sądowego                              i prokuratorskiego</t>
  </si>
  <si>
    <t>8110</t>
  </si>
  <si>
    <t>Odsetki od samorządowych papierów wartościowychlub zaciągniętych przez jednostkę samorządu terytorialnego kredytów i pożyczek</t>
  </si>
  <si>
    <t>6170</t>
  </si>
  <si>
    <t>Wpłaty jednostek na państwowy fundusz celowy na finansowanie lub dofinansowanie zadań inwestycyjnych</t>
  </si>
  <si>
    <t>4160</t>
  </si>
  <si>
    <t>Pokrycie ujemnego wynku finansowego                  i przyjętych zobowiązań po likwidowanych              i przekształcanych jednostkach zaliczanych do sektora finansów publicznych</t>
  </si>
  <si>
    <t>6220</t>
  </si>
  <si>
    <t>Dotacje celowe z budżetu na finansowanie lub dofinansowanie kosztów realizacji inwestycji i zakupów inwestycyjnych innym jednostkom sektora finansów publicznych</t>
  </si>
  <si>
    <t>Działania w zakresie podniesienia świadomości zdrowotnej społeczeństwa oraz rozpowszechnianie zdrowego trybu życia  i możliwości oddziaływania na własne zdrowie</t>
  </si>
  <si>
    <t xml:space="preserve">Kampania profilaktyczna w zakresie chorób nowotworowych </t>
  </si>
  <si>
    <t>Zajęcia rekreacyjno-sportowe wspierające rozwój fizyczny i psychospołeczny dzieci, młodzieży i dorosłych</t>
  </si>
  <si>
    <t>Wkład partycypacyjny w kosztach budowy "mieszkania rodzinkowego" dla Domu Dziecka  Nr 2 w Stargardzie Szczecińskim</t>
  </si>
  <si>
    <t>Koszty postępowania sądowego                                         i prokuratorskiego</t>
  </si>
  <si>
    <t>Zespoły do spraw orzekania                                    o  niepełnosprawności</t>
  </si>
  <si>
    <t>Poradnie psychologiczno-pedagogiczne,             w tym poradnie specjalistyczne</t>
  </si>
  <si>
    <t>Centra kształcenia ustawicznego                               i praktycznego oraz ośrodki dokształcania zawodowego</t>
  </si>
  <si>
    <t>6207</t>
  </si>
  <si>
    <t>Dotacje celowe w ramach programów finansowanych z udziałem środków europejskich oraz środków, o których mowa w art. 5 ust. 1 pkt 1 oraz ust. 3 pkt 5 i 6 ustawy, lub płatności w ramach budżetu środków europejskich</t>
  </si>
  <si>
    <t>2007</t>
  </si>
  <si>
    <t>Dotacje celowe w ramach programów finansowych z udziałem środków europejskich oraz środków, o których mowa w art.. 5 ust. 1 pkt 3 oraz ust. 3 pkt 5 i 6 ustawy, lub płatnosci w ramach budżetu środków europejskich</t>
  </si>
  <si>
    <t>Wymagrodzenia bezosobowe</t>
  </si>
  <si>
    <t>4017</t>
  </si>
  <si>
    <t>4117</t>
  </si>
  <si>
    <t>4127</t>
  </si>
  <si>
    <t>4307</t>
  </si>
  <si>
    <t>4217</t>
  </si>
  <si>
    <t>4377</t>
  </si>
  <si>
    <t>4417</t>
  </si>
  <si>
    <t>Opłaty z tytułu zakupu usług telekomunikacyjnych świadczonych                        w stacjonernej publicznej sieci telefonicznej</t>
  </si>
  <si>
    <t>4047</t>
  </si>
  <si>
    <t>4049</t>
  </si>
  <si>
    <t>4447</t>
  </si>
  <si>
    <t>4449</t>
  </si>
  <si>
    <t>4747</t>
  </si>
  <si>
    <t xml:space="preserve"> </t>
  </si>
  <si>
    <t>92118</t>
  </si>
  <si>
    <t>Muzea</t>
  </si>
  <si>
    <t>Dotacja celowa na pomoc finansową udzielaną między jednostkami samorządu terytorialnego na dofinansowaniwe własnych zadań bieżących</t>
  </si>
  <si>
    <t>Remont epitafium z Kościoła Parafialnego pw. Niepokalanego Poczęcia NMP w Marianowie</t>
  </si>
  <si>
    <t>Remont Kościoła Filialnego św. Stanisława  w Krzywnicy</t>
  </si>
  <si>
    <t>Remont wieży kościoła pw. Ducha Świętego  w Stargardzie</t>
  </si>
  <si>
    <t>Na dofinansowanie wydania przez stargardzkie Muzeum kolejnego tomu publikacji pod nazwą "Stargardia.Rocznik Muzeum                                 w Stargardzie"</t>
  </si>
  <si>
    <t>Centra kształcenia ustawicznego                       i praktycznego oraz ośrodki dokształcania zawodowego</t>
  </si>
  <si>
    <t>Dotacje celowe w ramach programów finansowanych z udziałem środków europejskich oraz środków, o których mowa             w art. 5 ust. 1 pkt 1 oraz ust. 3 pkt 5 i 6 ustawy, lub płatności w ramach budżetu środków europejskich</t>
  </si>
  <si>
    <t>Dotacje celowe w ramach programów finansowanych z udziałem środków europejskich oraz środków, o których mowa    w art. 5 ust. 1 pkt 1 oraz ust. 3 pkt 5 i 6 ustawy, lub płatności w ramach budżetu środków europejskich</t>
  </si>
  <si>
    <t>Koszty postępowania sądowego                               i prokuratorskiego</t>
  </si>
  <si>
    <t>Zakup pomocy naukowych, dydaktycznych i książek</t>
  </si>
  <si>
    <t>Opłaty z tytułu zakupu usług telekomunikacyjnych świadczonych                 w ruchomej publicznej sieci telefonicznej</t>
  </si>
  <si>
    <t>Koszty postępowania sądowego                         i prokuratorskiego</t>
  </si>
  <si>
    <t>Pawilon położniczo-ginekologiczny                          i modernizacja szpitala w Stargardzie Szczecińskim</t>
  </si>
  <si>
    <t>Kampanie edukacyjno-profilaktyczne, warsztaty-spotkania, ulotki, plakaty                        w zakresie zmniejszenia, ograniczenia spożycia alkoholu  i innych substancji psychoaktywnych</t>
  </si>
  <si>
    <t>Jednostki specjalistycznego poradnictwa, mieszkania chronione              i ośrodki interwencji kryzysowej</t>
  </si>
  <si>
    <t>Opłaty z tytułu zakupu usług telekomunikacyjnych świadczonych                   w stacjonernej publicznej sieci telefonicznej</t>
  </si>
  <si>
    <t>Na dofinansowanie wydania przez stargardzkie Muzeum kolejnego tomu publikacji pod nazwą "Stargardia.Rocznik Muzeum w Stargardzie"</t>
  </si>
  <si>
    <t>Jednostki organizacyjne Powiatu i komórki organizacyjne Starostwa Powiatowego  odpowiedzialne w 2011 roku  za pozyskanie określonych  dochodów budżetu uznawanych za dochody organu  i odpowiedzialnych za rozliczenie wydatków sfinansowanych z tych źródeł dochodów</t>
  </si>
  <si>
    <t>Plan dochodów ogółem</t>
  </si>
  <si>
    <t>Subwencje</t>
  </si>
  <si>
    <t>Dotacjez budżetu Państwa na zadania z zakresu administracji rządowej i innych zadań zleconych odrębnymi ustawami</t>
  </si>
  <si>
    <t>Dotacje z budżetu Państwa na zadania realizowane na podstawie porozumień z organami administracji rządowej</t>
  </si>
  <si>
    <t>Dotacje z budżetu Państwa na zadania własne Powiatu</t>
  </si>
  <si>
    <t>Dotacjez budżetów jst na podstawie porozumień</t>
  </si>
  <si>
    <t>Dotacje z budżetów jst na pomoc finansową</t>
  </si>
  <si>
    <t>Dotacje celowe w ramach programów finansowanych z udziałem środków europejskich oraz środków, o których mowa w art. 5 ust. 1 pkt 3 oraz ust. 3 pkt 5 i 6, lub płatności w ramach  budżetu środków europejskich</t>
  </si>
  <si>
    <t xml:space="preserve">Udziały w podatkach budżetu państwa </t>
  </si>
  <si>
    <t>Pozostałe dochody</t>
  </si>
  <si>
    <t>w zakresie rozliczenia dochodów                         i wydatków nimi sfinansowanymi</t>
  </si>
  <si>
    <t>Wydział Geodezji              i Gospodarki Nieruchomościami</t>
  </si>
  <si>
    <t>Wydział Geodezji            i Gospodarki Nieruchomościami</t>
  </si>
  <si>
    <t>Wydział Planowania                           i Rozwoju</t>
  </si>
  <si>
    <t>Wydział Oświaty              i Sportu/ Powiatowy Ośrodek Doskonalenia Nauczycieli</t>
  </si>
  <si>
    <t>Wydział Spraw Społecznych                   i Zdrowia</t>
  </si>
  <si>
    <t>Wydział Planowania                           i Rozwoju/Powiatowe Centrum Pomocy Rodzinie</t>
  </si>
  <si>
    <t>Dotacja dla  SP ZZOZ w Stargardzie Szczecińskim na inwestycje i zakupy inwestycyjne</t>
  </si>
  <si>
    <t>Kampanie edukacyjno-profilaktyczne, warsztaty-spotkania, ulotki, plakaty                         w zakresie zmniejszenia, ograniczenia spożycia alkoholu  i innych substancji psychoaktywnych</t>
  </si>
  <si>
    <t>Niepubliczne Liceum Ogólnokształcące     (dla młodzieży) ul.Pierwszej Brygady 15A                         73-110 Stargard Szczeciński</t>
  </si>
  <si>
    <t>Niepubliczne Liceum Uzupełniajace                      (dla młodzieży)                                                                     ul. Pierwszej Brygady 15A                                                             73-110 Stargard Szczeciński</t>
  </si>
  <si>
    <t>Niepubliczne Liceum Ogólnokształcące    (dla dorosłych)  ul. Pierwszej Brygady 15A                                                              73-110 Stargard Szczeciński</t>
  </si>
  <si>
    <t>Niepubliczne Liceum Uzupełniające                   (dla dorosłych) ul. Pierwszej Brygady 15A                                                            73-110 Stargard Szczeciński</t>
  </si>
  <si>
    <t xml:space="preserve">Policealne Studium Zarządzania "Żak"               (dla dorosłych) Osiedle Zachód B15/a                    73-110 Stargard Szczeciński </t>
  </si>
  <si>
    <t xml:space="preserve">dla Gminy-Miasta Stargardu Szczecińskiego na przeprowadzanie imprez sportowych               o randze powiatowej </t>
  </si>
  <si>
    <t>Koszty postępowania sądowego                             i prokuratorskiego</t>
  </si>
  <si>
    <t>Dotacja celowa na prowadzenie świetlic                w ramach placówek opiekuńczo-wychowawczych wsparcia dziennego</t>
  </si>
  <si>
    <t>BUDŻET 2011 - ostateczne kwoty dochodów i wydatków</t>
  </si>
  <si>
    <t>Gospodarka gruntami                                   i nieruchomościami</t>
  </si>
  <si>
    <t>Wydział Komunikacji/ Zarząd Dróg Powiatowych</t>
  </si>
  <si>
    <t>Zarząd Dróg Powiatowych/       Wydział Komunikacji</t>
  </si>
  <si>
    <t xml:space="preserve"> Dom Pomocy Społecznej</t>
  </si>
  <si>
    <t>Opłaty z tytułu zakupu usług telekomunikacyjnych świadczonych                       w stacjonarnej publicznej sieci telefonicznej</t>
  </si>
  <si>
    <t>Opłaty z tytułu zakupu usług telekomunikacyjnych świadczonych                        w stacjonarnej publicznej sieci telefonicznej</t>
  </si>
  <si>
    <t>Opłaty z tytułu zakupu usług telekomunikacyjnych świadczonych                      w stacjonarnej publicznej sieci telefonicznej</t>
  </si>
  <si>
    <t>Opłaty z tytułu zakupu usług telekomunikacyjnych świadczonych                    w stacjonernej publicznej sieci telefonicznej</t>
  </si>
  <si>
    <t>Gospodarka gruntami                                           i nieruchomościami</t>
  </si>
  <si>
    <t>Wpływy z opłat za zarząd, użytkowanie                i użytkowanie wieczyste nieruchomosci</t>
  </si>
  <si>
    <t>Zakup samochodu osobowego</t>
  </si>
  <si>
    <t>Opracowania geodezyjne                               i kartograficzne</t>
  </si>
  <si>
    <t xml:space="preserve">Kultura fizyczna </t>
  </si>
  <si>
    <t xml:space="preserve">Zadania w zakresie kultury fizycznej                </t>
  </si>
  <si>
    <t>Kultura fizyczna</t>
  </si>
  <si>
    <t xml:space="preserve">Zadania w zakresie kultury fizycznej                 </t>
  </si>
  <si>
    <t>Dotacja celowa otrzymana z tytułu pomocy finansowej udzielanej między jednostkami samorządu terytorialnego na dofinansowanie własnych zadań inwestycyjnych i zakupów inwestycyjnych</t>
  </si>
  <si>
    <t>Remont epitafium z Kościoła Parafialnego pw. Niepokalanego Poczęcia NMP                    w Marianowie</t>
  </si>
  <si>
    <t xml:space="preserve">  </t>
  </si>
  <si>
    <t>Lp.</t>
  </si>
  <si>
    <t>I.</t>
  </si>
  <si>
    <t>Dział -  Rozdział</t>
  </si>
  <si>
    <t>1.</t>
  </si>
  <si>
    <t>900-90019</t>
  </si>
  <si>
    <t>Grzywny i inne kary pieniężne od osób prawnych i innych jednostek organizacyjnych</t>
  </si>
  <si>
    <t>2.</t>
  </si>
  <si>
    <t>3.</t>
  </si>
  <si>
    <t>II.</t>
  </si>
  <si>
    <t>Wydatki</t>
  </si>
  <si>
    <t>Wydatki bieżące</t>
  </si>
  <si>
    <t>Edukacja ekologiczna</t>
  </si>
  <si>
    <t>a.</t>
  </si>
  <si>
    <t>801 - 80195</t>
  </si>
  <si>
    <t>XI Powiatowy Ekologiczny Rajd Gwiaździsty</t>
  </si>
  <si>
    <t>b.</t>
  </si>
  <si>
    <t>Wykłady dla uczniów o tematyce ekologicznej</t>
  </si>
  <si>
    <t>c.</t>
  </si>
  <si>
    <t>900 - 90019</t>
  </si>
  <si>
    <t xml:space="preserve">Obchody Dnia Ziemi 2011 </t>
  </si>
  <si>
    <t>d.</t>
  </si>
  <si>
    <t>921 -92195</t>
  </si>
  <si>
    <t>XII Festiwal Młodych Talentów i Piosenki Ekologicznej oraz warsztaty ekologiczne</t>
  </si>
  <si>
    <t xml:space="preserve">Dochody budżetu Powiatu Stargardzkiego z opłat i kar za korzystanie ze środowiska oraz  wydatki nimi sfinansowane w 2011 roku                  </t>
  </si>
  <si>
    <t xml:space="preserve">                    Wydatki majątkowe Powiatu Stargardzkiego  w  2011 roku</t>
  </si>
  <si>
    <t>Rozdz.</t>
  </si>
  <si>
    <t>Nazwa zadania inwestycyjnego</t>
  </si>
  <si>
    <t>Łączne koszty finansowe</t>
  </si>
  <si>
    <t>Planowane wydatki</t>
  </si>
  <si>
    <t>Jednostka organizacyjna realizująca program lub koordynująca wykonanie programu</t>
  </si>
  <si>
    <t>rok budżetowy 2011 (9+10+11)</t>
  </si>
  <si>
    <t>z tego źródła finansowania</t>
  </si>
  <si>
    <t>dochody własne ze sprzedaży majątku</t>
  </si>
  <si>
    <t>dochody własne            z innych źródeł</t>
  </si>
  <si>
    <t>kredyty                        i pożyczki</t>
  </si>
  <si>
    <t>INWESTYCJE</t>
  </si>
  <si>
    <t>Przebudowa i budowa drogi nr 1709Z Stargard Szczeciński - Sowno wraz z budową ścieżki rowerowej</t>
  </si>
  <si>
    <t>Zarząd Dróg Powiatowych                                                w Stargardzie Szczecińskim</t>
  </si>
  <si>
    <t>Rozbiórka istniejącego i budowa nowego mostu w ciągu drogi powiatowej nr 1709Z                                                   w km 1+278 w miejscowości Sowno - wykup gruntów</t>
  </si>
  <si>
    <t>Wykup gruntów pod realizację odcinków Am-D</t>
  </si>
  <si>
    <t>Wykup gruntów pod realizację odcinków E, F, G</t>
  </si>
  <si>
    <t>Przebudowa i  budowa drogi  powiatowej 1711Z na odcinku Stargard Szczeciński - Witkowo oraz drogi 1716Z Witkowo - Dolice do granic powiatu</t>
  </si>
  <si>
    <t>Droga powiatowa 1716Z część etapu C oraz część etapu D tj. odcinek od skrzyżowania z droga powiatową nr 1777Z na długości 1,0 km w kierunku Morzycy wraz elementami bezpieczeństwa ruchu na całej długości dróg</t>
  </si>
  <si>
    <t>Przebudowa i budowa drogi powiatowej nr 1711Z na odcinku Zieleniewo-Kunowo-Skalin- Rondo Golczewo</t>
  </si>
  <si>
    <t>Wykonanie dokumentacji projektowej na odcinku Zieleniewo-Kunowo-Skalin- Rondo Golczewo</t>
  </si>
  <si>
    <t>4.</t>
  </si>
  <si>
    <t xml:space="preserve">Przebudowa Alei Dębowej w Stargardzie Szczecinskim - dokumentacja projektowa </t>
  </si>
  <si>
    <t>5.</t>
  </si>
  <si>
    <t>Inwestycje drogowe we współpracy z gminami</t>
  </si>
  <si>
    <t>Działaność usługowa</t>
  </si>
  <si>
    <t>Zakupy środków trwałych dla  Powiatowego Ośrodka Dokumentacji Geodezyjnej i Kartograficznej w Stargardzie Szczecińskim -  dwóch zestawów komputerowych</t>
  </si>
  <si>
    <t>Powiatowy Ośrodek Dokumentacji Geodezyjnej                                      i Katograficznej w Stargardzie Szczecinskim</t>
  </si>
  <si>
    <t>Zakupy środków trwałych dla  Starostwa Powiatowego w Stargardzie Szczecińskim - samochodu osobowego</t>
  </si>
  <si>
    <t>Starostwo Powiatowe                               w Stargardzie Szczecińskim</t>
  </si>
  <si>
    <t>Zakupy środków trwałych dla  Komendy Powiatowej Straży Pożarnej w Stargardzie Szczecińskim - zakup osobowego pożarniczego samochodu operacyjnego</t>
  </si>
  <si>
    <t>Komenda Powiatowa Państwowej Straży Pożarnej w Stargardzie Szczecińskim</t>
  </si>
  <si>
    <t xml:space="preserve">Modernizacja pomieszczeń Zespołu Szkół Specjalnych - wydzielenie sali do zajęć rehabilitacyjnych z części korytarza </t>
  </si>
  <si>
    <t>Zespół Szkół Specjalnych</t>
  </si>
  <si>
    <t>Modernizacja budynku Zespołu Szkół nr 2 na osiedlu Zachód 15 A w Stargrdzie Szczecinskim - etap "Termomodernizacja budynku"</t>
  </si>
  <si>
    <t>Zespół Szkół nr 2</t>
  </si>
  <si>
    <t>Pawilon położniczo-ginekologiczny                         i modernizacja szpitala w Stargardzie Szczecińskim - etap trzeci</t>
  </si>
  <si>
    <t>Starostwo Powiatowe                     w Stargardzie Szczecińskim</t>
  </si>
  <si>
    <t>Nabycie nieruchomości zabudowanej obiektem mieszkalnym oraz adaptacja obiektu na potrzeby Domu Dziecka nr 2 w Stargardzie Szczecńskim  - przystosowanie obiektu do potrzeb standaryzacji wraz z wyposażeniem obiektu</t>
  </si>
  <si>
    <t>Wkład partycypacyjny w kosztach budowy "mieszkania rodzinkowego" dla Domu Dziecka                 Nr 2 w Stargardzie Szczecińskim</t>
  </si>
  <si>
    <t>DOTACJE NA INWESTYCJE</t>
  </si>
  <si>
    <t>Dofinansowanie modernizacji Komendy Powiatowej Policji w Stargardzie Szczecińskim przy ul. Warszawskiej 6</t>
  </si>
  <si>
    <t>OGÓŁEM WYDATKI MAJĄTKOWE</t>
  </si>
  <si>
    <t>600 - 60014</t>
  </si>
  <si>
    <t>Plan na 2011 rok</t>
  </si>
  <si>
    <t>Dysponent</t>
  </si>
  <si>
    <t>Ochrona zieleni i ochrona powierzchni ziemi w pasach drogowych</t>
  </si>
  <si>
    <t>Zarząd Dróg Powiatowych</t>
  </si>
  <si>
    <t>Wydział Planowania           i Rozwoju/Zespół Szkół Nr 1</t>
  </si>
  <si>
    <t>Wydział Oświaty i Sportu</t>
  </si>
  <si>
    <t>Dom Dziecka Nr 2 w Stargardzie Szczecińskim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</si>
</sst>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99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0"/>
      <name val="Arial"/>
      <family val="2"/>
    </font>
    <font>
      <sz val="10"/>
      <name val="Arial CE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3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0"/>
      <name val="Arial CE"/>
      <family val="0"/>
    </font>
    <font>
      <i/>
      <sz val="10"/>
      <color indexed="8"/>
      <name val="Arial CE"/>
      <family val="0"/>
    </font>
    <font>
      <i/>
      <sz val="10"/>
      <name val="Arial"/>
      <family val="2"/>
    </font>
    <font>
      <sz val="12"/>
      <color indexed="8"/>
      <name val="Arial CE"/>
      <family val="0"/>
    </font>
    <font>
      <sz val="10"/>
      <color indexed="8"/>
      <name val="Arial CE"/>
      <family val="0"/>
    </font>
    <font>
      <sz val="10"/>
      <color indexed="8"/>
      <name val="Arial"/>
      <family val="2"/>
    </font>
    <font>
      <b/>
      <sz val="12"/>
      <name val="Arial CE"/>
      <family val="0"/>
    </font>
    <font>
      <i/>
      <sz val="8"/>
      <name val="Arial"/>
      <family val="2"/>
    </font>
    <font>
      <i/>
      <sz val="10"/>
      <name val="Arial CE"/>
      <family val="0"/>
    </font>
    <font>
      <b/>
      <i/>
      <sz val="10"/>
      <name val="Arial CE"/>
      <family val="0"/>
    </font>
    <font>
      <b/>
      <i/>
      <sz val="10"/>
      <name val="Arial"/>
      <family val="2"/>
    </font>
    <font>
      <b/>
      <i/>
      <sz val="9"/>
      <name val="Arial"/>
      <family val="2"/>
    </font>
    <font>
      <b/>
      <sz val="11"/>
      <name val="Arial CE"/>
      <family val="2"/>
    </font>
    <font>
      <b/>
      <sz val="14"/>
      <name val="Arial CE"/>
      <family val="2"/>
    </font>
    <font>
      <sz val="12"/>
      <name val="Arial CE"/>
      <family val="2"/>
    </font>
    <font>
      <sz val="11"/>
      <name val="Arial CE"/>
      <family val="2"/>
    </font>
    <font>
      <b/>
      <i/>
      <sz val="9"/>
      <name val="Arial CE"/>
      <family val="0"/>
    </font>
    <font>
      <b/>
      <i/>
      <sz val="12"/>
      <name val="Arial CE"/>
      <family val="0"/>
    </font>
    <font>
      <b/>
      <i/>
      <sz val="11"/>
      <name val="Arial CE"/>
      <family val="0"/>
    </font>
    <font>
      <sz val="9"/>
      <name val="Arial CE"/>
      <family val="0"/>
    </font>
    <font>
      <b/>
      <i/>
      <sz val="11"/>
      <name val="Arial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8"/>
      <name val="Calibri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Czcionka tekstu podstawowego"/>
      <family val="2"/>
    </font>
    <font>
      <sz val="12"/>
      <color indexed="8"/>
      <name val="Czcionka tekstu podstawowego"/>
      <family val="2"/>
    </font>
    <font>
      <b/>
      <sz val="10"/>
      <color indexed="8"/>
      <name val="Czcionka tekstu podstawowego"/>
      <family val="0"/>
    </font>
    <font>
      <sz val="10"/>
      <color indexed="8"/>
      <name val="Calibri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11"/>
      <color indexed="8"/>
      <name val="Arial"/>
      <family val="2"/>
    </font>
    <font>
      <b/>
      <i/>
      <sz val="11"/>
      <color indexed="8"/>
      <name val="Czcionka tekstu podstawowego"/>
      <family val="2"/>
    </font>
    <font>
      <i/>
      <sz val="10"/>
      <color indexed="8"/>
      <name val="Czcionka tekstu podstawowego"/>
      <family val="2"/>
    </font>
    <font>
      <i/>
      <sz val="11"/>
      <color indexed="8"/>
      <name val="Czcionka tekstu podstawowego"/>
      <family val="2"/>
    </font>
    <font>
      <i/>
      <sz val="10"/>
      <color indexed="8"/>
      <name val="Arial"/>
      <family val="2"/>
    </font>
    <font>
      <b/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sz val="11"/>
      <color theme="1"/>
      <name val="Calibri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Czcionka tekstu podstawowego"/>
      <family val="2"/>
    </font>
    <font>
      <sz val="10"/>
      <color theme="1"/>
      <name val="Arial"/>
      <family val="2"/>
    </font>
    <font>
      <sz val="12"/>
      <color theme="1"/>
      <name val="Czcionka tekstu podstawowego"/>
      <family val="2"/>
    </font>
    <font>
      <b/>
      <sz val="10"/>
      <color theme="1"/>
      <name val="Czcionka tekstu podstawowego"/>
      <family val="0"/>
    </font>
    <font>
      <sz val="10"/>
      <color theme="1"/>
      <name val="Calibri"/>
      <family val="2"/>
    </font>
    <font>
      <b/>
      <sz val="10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b/>
      <i/>
      <sz val="11"/>
      <color theme="1"/>
      <name val="Czcionka tekstu podstawowego"/>
      <family val="2"/>
    </font>
    <font>
      <i/>
      <sz val="10"/>
      <color theme="1"/>
      <name val="Czcionka tekstu podstawowego"/>
      <family val="2"/>
    </font>
    <font>
      <i/>
      <sz val="11"/>
      <color theme="1"/>
      <name val="Czcionka tekstu podstawowego"/>
      <family val="2"/>
    </font>
    <font>
      <i/>
      <sz val="10"/>
      <color theme="1"/>
      <name val="Arial"/>
      <family val="2"/>
    </font>
    <font>
      <b/>
      <i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</fonts>
  <fills count="4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E0E0E0"/>
        <bgColor indexed="64"/>
      </patternFill>
    </fill>
    <fill>
      <patternFill patternType="solid">
        <fgColor rgb="FFCAAB8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F8FEC2"/>
        <bgColor indexed="64"/>
      </patternFill>
    </fill>
    <fill>
      <patternFill patternType="solid">
        <fgColor rgb="FF8AFECA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1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7" fillId="14" borderId="0" applyNumberFormat="0" applyBorder="0" applyAlignment="0" applyProtection="0"/>
    <xf numFmtId="0" fontId="67" fillId="15" borderId="0" applyNumberFormat="0" applyBorder="0" applyAlignment="0" applyProtection="0"/>
    <xf numFmtId="0" fontId="67" fillId="16" borderId="0" applyNumberFormat="0" applyBorder="0" applyAlignment="0" applyProtection="0"/>
    <xf numFmtId="0" fontId="67" fillId="17" borderId="0" applyNumberFormat="0" applyBorder="0" applyAlignment="0" applyProtection="0"/>
    <xf numFmtId="0" fontId="67" fillId="18" borderId="0" applyNumberFormat="0" applyBorder="0" applyAlignment="0" applyProtection="0"/>
    <xf numFmtId="0" fontId="67" fillId="19" borderId="0" applyNumberFormat="0" applyBorder="0" applyAlignment="0" applyProtection="0"/>
    <xf numFmtId="0" fontId="67" fillId="20" borderId="0" applyNumberFormat="0" applyBorder="0" applyAlignment="0" applyProtection="0"/>
    <xf numFmtId="0" fontId="67" fillId="21" borderId="0" applyNumberFormat="0" applyBorder="0" applyAlignment="0" applyProtection="0"/>
    <xf numFmtId="0" fontId="67" fillId="22" borderId="0" applyNumberFormat="0" applyBorder="0" applyAlignment="0" applyProtection="0"/>
    <xf numFmtId="0" fontId="67" fillId="23" borderId="0" applyNumberFormat="0" applyBorder="0" applyAlignment="0" applyProtection="0"/>
    <xf numFmtId="0" fontId="67" fillId="24" borderId="0" applyNumberFormat="0" applyBorder="0" applyAlignment="0" applyProtection="0"/>
    <xf numFmtId="0" fontId="67" fillId="25" borderId="0" applyNumberFormat="0" applyBorder="0" applyAlignment="0" applyProtection="0"/>
    <xf numFmtId="0" fontId="68" fillId="26" borderId="1" applyNumberFormat="0" applyAlignment="0" applyProtection="0"/>
    <xf numFmtId="0" fontId="69" fillId="27" borderId="2" applyNumberFormat="0" applyAlignment="0" applyProtection="0"/>
    <xf numFmtId="0" fontId="7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71" fillId="0" borderId="3" applyNumberFormat="0" applyFill="0" applyAlignment="0" applyProtection="0"/>
    <xf numFmtId="0" fontId="72" fillId="29" borderId="4" applyNumberFormat="0" applyAlignment="0" applyProtection="0"/>
    <xf numFmtId="0" fontId="73" fillId="0" borderId="5" applyNumberFormat="0" applyFill="0" applyAlignment="0" applyProtection="0"/>
    <xf numFmtId="0" fontId="74" fillId="0" borderId="6" applyNumberFormat="0" applyFill="0" applyAlignment="0" applyProtection="0"/>
    <xf numFmtId="0" fontId="75" fillId="0" borderId="7" applyNumberFormat="0" applyFill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77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78" fillId="27" borderId="1" applyNumberFormat="0" applyAlignment="0" applyProtection="0"/>
    <xf numFmtId="9" fontId="0" fillId="0" borderId="0" applyFont="0" applyFill="0" applyBorder="0" applyAlignment="0" applyProtection="0"/>
    <xf numFmtId="0" fontId="79" fillId="0" borderId="8" applyNumberFormat="0" applyFill="0" applyAlignment="0" applyProtection="0"/>
    <xf numFmtId="0" fontId="80" fillId="0" borderId="0" applyNumberForma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583">
    <xf numFmtId="0" fontId="0" fillId="0" borderId="0" xfId="0" applyAlignment="1">
      <alignment/>
    </xf>
    <xf numFmtId="0" fontId="2" fillId="0" borderId="0" xfId="150" applyFont="1" applyAlignment="1">
      <alignment horizontal="center" vertical="center"/>
      <protection/>
    </xf>
    <xf numFmtId="49" fontId="5" fillId="0" borderId="10" xfId="150" applyNumberFormat="1" applyFont="1" applyBorder="1" applyAlignment="1">
      <alignment horizontal="center" vertical="center"/>
      <protection/>
    </xf>
    <xf numFmtId="49" fontId="2" fillId="0" borderId="10" xfId="150" applyNumberFormat="1" applyFont="1" applyBorder="1" applyAlignment="1">
      <alignment horizontal="center" vertical="center"/>
      <protection/>
    </xf>
    <xf numFmtId="49" fontId="2" fillId="0" borderId="10" xfId="150" applyNumberFormat="1" applyFont="1" applyBorder="1" applyAlignment="1">
      <alignment horizontal="left" vertical="center" wrapText="1"/>
      <protection/>
    </xf>
    <xf numFmtId="49" fontId="2" fillId="0" borderId="10" xfId="150" applyNumberFormat="1" applyFont="1" applyFill="1" applyBorder="1" applyAlignment="1">
      <alignment horizontal="left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2" fillId="0" borderId="10" xfId="150" applyFont="1" applyBorder="1" applyAlignment="1">
      <alignment horizontal="left" vertical="center" wrapText="1"/>
      <protection/>
    </xf>
    <xf numFmtId="0" fontId="2" fillId="0" borderId="10" xfId="148" applyFont="1" applyBorder="1" applyAlignment="1">
      <alignment horizontal="left" vertical="center" wrapText="1"/>
      <protection/>
    </xf>
    <xf numFmtId="0" fontId="4" fillId="0" borderId="0" xfId="150" applyFont="1" applyAlignment="1">
      <alignment horizontal="left" vertical="center" wrapText="1"/>
      <protection/>
    </xf>
    <xf numFmtId="0" fontId="9" fillId="0" borderId="10" xfId="150" applyFont="1" applyBorder="1" applyAlignment="1">
      <alignment horizontal="left" vertical="center" wrapText="1"/>
      <protection/>
    </xf>
    <xf numFmtId="0" fontId="2" fillId="0" borderId="0" xfId="145">
      <alignment/>
      <protection/>
    </xf>
    <xf numFmtId="0" fontId="2" fillId="0" borderId="10" xfId="150" applyFont="1" applyBorder="1" applyAlignment="1">
      <alignment horizontal="center" vertical="center" wrapText="1"/>
      <protection/>
    </xf>
    <xf numFmtId="0" fontId="2" fillId="33" borderId="10" xfId="150" applyFont="1" applyFill="1" applyBorder="1" applyAlignment="1">
      <alignment horizontal="center" vertical="center" wrapText="1"/>
      <protection/>
    </xf>
    <xf numFmtId="0" fontId="2" fillId="33" borderId="10" xfId="150" applyFont="1" applyFill="1" applyBorder="1" applyAlignment="1">
      <alignment horizontal="left" vertical="center" wrapText="1"/>
      <protection/>
    </xf>
    <xf numFmtId="49" fontId="5" fillId="0" borderId="10" xfId="150" applyNumberFormat="1" applyFont="1" applyFill="1" applyBorder="1" applyAlignment="1">
      <alignment horizontal="center" vertical="center"/>
      <protection/>
    </xf>
    <xf numFmtId="0" fontId="2" fillId="0" borderId="10" xfId="150" applyFont="1" applyBorder="1" applyAlignment="1">
      <alignment horizontal="center" vertical="center"/>
      <protection/>
    </xf>
    <xf numFmtId="49" fontId="2" fillId="0" borderId="10" xfId="150" applyNumberFormat="1" applyFont="1" applyFill="1" applyBorder="1" applyAlignment="1">
      <alignment horizontal="center" vertical="center"/>
      <protection/>
    </xf>
    <xf numFmtId="49" fontId="2" fillId="0" borderId="10" xfId="148" applyNumberFormat="1" applyFont="1" applyFill="1" applyBorder="1" applyAlignment="1">
      <alignment horizontal="left" vertical="center" wrapText="1"/>
      <protection/>
    </xf>
    <xf numFmtId="0" fontId="2" fillId="0" borderId="10" xfId="150" applyFont="1" applyBorder="1" applyAlignment="1">
      <alignment vertical="center"/>
      <protection/>
    </xf>
    <xf numFmtId="49" fontId="5" fillId="0" borderId="10" xfId="150" applyNumberFormat="1" applyFont="1" applyBorder="1" applyAlignment="1">
      <alignment horizontal="center" vertical="center" wrapText="1"/>
      <protection/>
    </xf>
    <xf numFmtId="0" fontId="84" fillId="0" borderId="0" xfId="0" applyFont="1" applyAlignment="1">
      <alignment/>
    </xf>
    <xf numFmtId="0" fontId="2" fillId="0" borderId="0" xfId="147">
      <alignment/>
      <protection/>
    </xf>
    <xf numFmtId="0" fontId="2" fillId="0" borderId="0" xfId="73">
      <alignment/>
      <protection/>
    </xf>
    <xf numFmtId="49" fontId="5" fillId="33" borderId="10" xfId="150" applyNumberFormat="1" applyFont="1" applyFill="1" applyBorder="1" applyAlignment="1">
      <alignment horizontal="center" vertical="center"/>
      <protection/>
    </xf>
    <xf numFmtId="49" fontId="2" fillId="0" borderId="10" xfId="150" applyNumberFormat="1" applyFont="1" applyFill="1" applyBorder="1" applyAlignment="1">
      <alignment horizontal="center" vertical="center" wrapText="1"/>
      <protection/>
    </xf>
    <xf numFmtId="0" fontId="2" fillId="0" borderId="0" xfId="79">
      <alignment/>
      <protection/>
    </xf>
    <xf numFmtId="0" fontId="2" fillId="0" borderId="10" xfId="150" applyFont="1" applyFill="1" applyBorder="1" applyAlignment="1">
      <alignment horizontal="center" vertical="center" wrapText="1"/>
      <protection/>
    </xf>
    <xf numFmtId="0" fontId="2" fillId="0" borderId="10" xfId="150" applyFont="1" applyFill="1" applyBorder="1" applyAlignment="1">
      <alignment horizontal="left" vertical="center" wrapText="1"/>
      <protection/>
    </xf>
    <xf numFmtId="0" fontId="2" fillId="0" borderId="0" xfId="83">
      <alignment/>
      <protection/>
    </xf>
    <xf numFmtId="0" fontId="4" fillId="0" borderId="0" xfId="150" applyFont="1" applyBorder="1" applyAlignment="1">
      <alignment horizontal="left" vertical="center" wrapText="1"/>
      <protection/>
    </xf>
    <xf numFmtId="49" fontId="13" fillId="33" borderId="0" xfId="150" applyNumberFormat="1" applyFont="1" applyFill="1" applyBorder="1" applyAlignment="1">
      <alignment horizontal="center" vertical="center"/>
      <protection/>
    </xf>
    <xf numFmtId="0" fontId="12" fillId="33" borderId="0" xfId="150" applyFont="1" applyFill="1" applyBorder="1" applyAlignment="1">
      <alignment horizontal="center" vertical="center"/>
      <protection/>
    </xf>
    <xf numFmtId="0" fontId="2" fillId="0" borderId="0" xfId="77" applyBorder="1">
      <alignment/>
      <protection/>
    </xf>
    <xf numFmtId="0" fontId="0" fillId="33" borderId="0" xfId="0" applyFill="1" applyAlignment="1">
      <alignment/>
    </xf>
    <xf numFmtId="49" fontId="2" fillId="0" borderId="10" xfId="150" applyNumberFormat="1" applyFont="1" applyBorder="1" applyAlignment="1">
      <alignment horizontal="center" vertical="center" wrapText="1"/>
      <protection/>
    </xf>
    <xf numFmtId="49" fontId="2" fillId="0" borderId="10" xfId="150" applyNumberFormat="1" applyFont="1" applyBorder="1" applyAlignment="1">
      <alignment horizontal="left" vertical="center" wrapText="1"/>
      <protection/>
    </xf>
    <xf numFmtId="49" fontId="2" fillId="33" borderId="10" xfId="150" applyNumberFormat="1" applyFont="1" applyFill="1" applyBorder="1" applyAlignment="1">
      <alignment horizontal="center" vertical="center" wrapText="1"/>
      <protection/>
    </xf>
    <xf numFmtId="0" fontId="2" fillId="0" borderId="10" xfId="150" applyFont="1" applyBorder="1" applyAlignment="1">
      <alignment horizontal="left" vertical="center" wrapText="1"/>
      <protection/>
    </xf>
    <xf numFmtId="49" fontId="2" fillId="0" borderId="10" xfId="150" applyNumberFormat="1" applyFont="1" applyBorder="1" applyAlignment="1">
      <alignment horizontal="center" vertical="center"/>
      <protection/>
    </xf>
    <xf numFmtId="0" fontId="2" fillId="0" borderId="10" xfId="150" applyFont="1" applyBorder="1" applyAlignment="1">
      <alignment horizontal="center" vertical="center"/>
      <protection/>
    </xf>
    <xf numFmtId="49" fontId="2" fillId="33" borderId="10" xfId="150" applyNumberFormat="1" applyFont="1" applyFill="1" applyBorder="1" applyAlignment="1">
      <alignment horizontal="left" vertical="center" wrapText="1"/>
      <protection/>
    </xf>
    <xf numFmtId="49" fontId="2" fillId="33" borderId="10" xfId="150" applyNumberFormat="1" applyFont="1" applyFill="1" applyBorder="1" applyAlignment="1">
      <alignment horizontal="center" vertical="center"/>
      <protection/>
    </xf>
    <xf numFmtId="0" fontId="2" fillId="33" borderId="10" xfId="150" applyFont="1" applyFill="1" applyBorder="1" applyAlignment="1">
      <alignment horizontal="left" vertical="center" wrapText="1"/>
      <protection/>
    </xf>
    <xf numFmtId="0" fontId="2" fillId="0" borderId="10" xfId="150" applyFont="1" applyFill="1" applyBorder="1" applyAlignment="1">
      <alignment horizontal="center" vertical="center"/>
      <protection/>
    </xf>
    <xf numFmtId="0" fontId="2" fillId="0" borderId="10" xfId="150" applyFont="1" applyBorder="1" applyAlignment="1">
      <alignment vertical="center"/>
      <protection/>
    </xf>
    <xf numFmtId="0" fontId="2" fillId="0" borderId="10" xfId="150" applyFont="1" applyBorder="1" applyAlignment="1">
      <alignment vertical="center" wrapText="1"/>
      <protection/>
    </xf>
    <xf numFmtId="49" fontId="2" fillId="0" borderId="10" xfId="151" applyNumberFormat="1" applyFont="1" applyBorder="1" applyAlignment="1">
      <alignment horizontal="center" vertical="center" wrapText="1"/>
      <protection/>
    </xf>
    <xf numFmtId="0" fontId="2" fillId="0" borderId="10" xfId="151" applyFont="1" applyFill="1" applyBorder="1" applyAlignment="1">
      <alignment horizontal="left" vertical="center" wrapText="1"/>
      <protection/>
    </xf>
    <xf numFmtId="49" fontId="2" fillId="0" borderId="10" xfId="150" applyNumberFormat="1" applyFont="1" applyFill="1" applyBorder="1" applyAlignment="1">
      <alignment horizontal="center" vertical="center" wrapText="1"/>
      <protection/>
    </xf>
    <xf numFmtId="49" fontId="2" fillId="0" borderId="10" xfId="150" applyNumberFormat="1" applyFont="1" applyFill="1" applyBorder="1" applyAlignment="1">
      <alignment horizontal="left" vertical="center" wrapText="1"/>
      <protection/>
    </xf>
    <xf numFmtId="0" fontId="2" fillId="33" borderId="10" xfId="150" applyFont="1" applyFill="1" applyBorder="1" applyAlignment="1">
      <alignment horizontal="center" vertical="center"/>
      <protection/>
    </xf>
    <xf numFmtId="0" fontId="5" fillId="33" borderId="10" xfId="150" applyFont="1" applyFill="1" applyBorder="1" applyAlignment="1">
      <alignment horizontal="center" vertical="center" wrapText="1"/>
      <protection/>
    </xf>
    <xf numFmtId="0" fontId="2" fillId="33" borderId="10" xfId="150" applyFont="1" applyFill="1" applyBorder="1" applyAlignment="1">
      <alignment horizontal="center" vertical="center" wrapText="1"/>
      <protection/>
    </xf>
    <xf numFmtId="49" fontId="2" fillId="0" borderId="10" xfId="150" applyNumberFormat="1" applyFont="1" applyFill="1" applyBorder="1" applyAlignment="1">
      <alignment horizontal="center" vertical="center"/>
      <protection/>
    </xf>
    <xf numFmtId="3" fontId="85" fillId="0" borderId="10" xfId="0" applyNumberFormat="1" applyFont="1" applyBorder="1" applyAlignment="1">
      <alignment horizontal="center" vertical="center"/>
    </xf>
    <xf numFmtId="3" fontId="2" fillId="0" borderId="10" xfId="150" applyNumberFormat="1" applyFont="1" applyFill="1" applyBorder="1" applyAlignment="1">
      <alignment horizontal="center" vertical="center"/>
      <protection/>
    </xf>
    <xf numFmtId="3" fontId="2" fillId="0" borderId="10" xfId="150" applyNumberFormat="1" applyFont="1" applyBorder="1" applyAlignment="1">
      <alignment horizontal="center" vertical="center"/>
      <protection/>
    </xf>
    <xf numFmtId="3" fontId="2" fillId="0" borderId="10" xfId="150" applyNumberFormat="1" applyFont="1" applyBorder="1" applyAlignment="1">
      <alignment horizontal="center" vertical="center" wrapText="1"/>
      <protection/>
    </xf>
    <xf numFmtId="3" fontId="4" fillId="0" borderId="0" xfId="150" applyNumberFormat="1" applyFont="1" applyAlignment="1">
      <alignment horizontal="center" vertical="center"/>
      <protection/>
    </xf>
    <xf numFmtId="3" fontId="9" fillId="0" borderId="10" xfId="150" applyNumberFormat="1" applyFont="1" applyBorder="1" applyAlignment="1">
      <alignment horizontal="center" vertical="center"/>
      <protection/>
    </xf>
    <xf numFmtId="3" fontId="8" fillId="34" borderId="10" xfId="150" applyNumberFormat="1" applyFont="1" applyFill="1" applyBorder="1" applyAlignment="1">
      <alignment horizontal="center" vertical="center"/>
      <protection/>
    </xf>
    <xf numFmtId="3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3" fontId="13" fillId="33" borderId="0" xfId="150" applyNumberFormat="1" applyFont="1" applyFill="1" applyBorder="1" applyAlignment="1">
      <alignment horizontal="center" vertical="center"/>
      <protection/>
    </xf>
    <xf numFmtId="3" fontId="13" fillId="34" borderId="10" xfId="150" applyNumberFormat="1" applyFont="1" applyFill="1" applyBorder="1" applyAlignment="1">
      <alignment horizontal="center" vertical="center"/>
      <protection/>
    </xf>
    <xf numFmtId="3" fontId="9" fillId="0" borderId="10" xfId="150" applyNumberFormat="1" applyFont="1" applyFill="1" applyBorder="1" applyAlignment="1">
      <alignment horizontal="center" vertical="center"/>
      <protection/>
    </xf>
    <xf numFmtId="3" fontId="5" fillId="34" borderId="10" xfId="150" applyNumberFormat="1" applyFont="1" applyFill="1" applyBorder="1" applyAlignment="1">
      <alignment horizontal="center" vertical="center"/>
      <protection/>
    </xf>
    <xf numFmtId="0" fontId="85" fillId="0" borderId="10" xfId="0" applyFont="1" applyBorder="1" applyAlignment="1">
      <alignment horizontal="center" vertical="center"/>
    </xf>
    <xf numFmtId="3" fontId="5" fillId="6" borderId="10" xfId="150" applyNumberFormat="1" applyFont="1" applyFill="1" applyBorder="1" applyAlignment="1">
      <alignment horizontal="center" vertical="center"/>
      <protection/>
    </xf>
    <xf numFmtId="3" fontId="2" fillId="33" borderId="10" xfId="150" applyNumberFormat="1" applyFont="1" applyFill="1" applyBorder="1" applyAlignment="1">
      <alignment horizontal="center" vertical="center"/>
      <protection/>
    </xf>
    <xf numFmtId="3" fontId="4" fillId="0" borderId="0" xfId="150" applyNumberFormat="1" applyFont="1" applyBorder="1" applyAlignment="1">
      <alignment horizontal="center" vertical="center"/>
      <protection/>
    </xf>
    <xf numFmtId="3" fontId="2" fillId="33" borderId="10" xfId="150" applyNumberFormat="1" applyFont="1" applyFill="1" applyBorder="1" applyAlignment="1">
      <alignment horizontal="center" vertical="center" wrapText="1"/>
      <protection/>
    </xf>
    <xf numFmtId="3" fontId="2" fillId="0" borderId="10" xfId="150" applyNumberFormat="1" applyFont="1" applyBorder="1" applyAlignment="1">
      <alignment horizontal="center" vertical="center"/>
      <protection/>
    </xf>
    <xf numFmtId="3" fontId="2" fillId="33" borderId="10" xfId="150" applyNumberFormat="1" applyFont="1" applyFill="1" applyBorder="1" applyAlignment="1">
      <alignment horizontal="center" vertical="center" wrapText="1"/>
      <protection/>
    </xf>
    <xf numFmtId="49" fontId="5" fillId="35" borderId="10" xfId="150" applyNumberFormat="1" applyFont="1" applyFill="1" applyBorder="1" applyAlignment="1">
      <alignment horizontal="center" vertical="center"/>
      <protection/>
    </xf>
    <xf numFmtId="0" fontId="2" fillId="0" borderId="0" xfId="84">
      <alignment/>
      <protection/>
    </xf>
    <xf numFmtId="0" fontId="84" fillId="0" borderId="10" xfId="0" applyFont="1" applyBorder="1" applyAlignment="1">
      <alignment horizontal="center" vertical="center"/>
    </xf>
    <xf numFmtId="3" fontId="84" fillId="0" borderId="10" xfId="0" applyNumberFormat="1" applyFont="1" applyBorder="1" applyAlignment="1">
      <alignment horizontal="center" vertical="center"/>
    </xf>
    <xf numFmtId="3" fontId="2" fillId="0" borderId="10" xfId="150" applyNumberFormat="1" applyFont="1" applyBorder="1" applyAlignment="1">
      <alignment horizontal="center" vertical="center" wrapText="1"/>
      <protection/>
    </xf>
    <xf numFmtId="3" fontId="2" fillId="0" borderId="10" xfId="150" applyNumberFormat="1" applyFont="1" applyFill="1" applyBorder="1" applyAlignment="1">
      <alignment horizontal="center" vertical="center" wrapText="1"/>
      <protection/>
    </xf>
    <xf numFmtId="49" fontId="84" fillId="0" borderId="10" xfId="0" applyNumberFormat="1" applyFont="1" applyFill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vertical="center" wrapText="1"/>
    </xf>
    <xf numFmtId="3" fontId="2" fillId="0" borderId="10" xfId="150" applyNumberFormat="1" applyFont="1" applyFill="1" applyBorder="1" applyAlignment="1">
      <alignment horizontal="center" vertical="center"/>
      <protection/>
    </xf>
    <xf numFmtId="0" fontId="2" fillId="0" borderId="10" xfId="0" applyFont="1" applyFill="1" applyBorder="1" applyAlignment="1">
      <alignment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0" borderId="0" xfId="81">
      <alignment/>
      <protection/>
    </xf>
    <xf numFmtId="0" fontId="2" fillId="0" borderId="10" xfId="81" applyBorder="1" applyAlignment="1">
      <alignment horizontal="center" vertical="center"/>
      <protection/>
    </xf>
    <xf numFmtId="0" fontId="2" fillId="0" borderId="0" xfId="81" applyAlignment="1">
      <alignment horizontal="center"/>
      <protection/>
    </xf>
    <xf numFmtId="3" fontId="2" fillId="0" borderId="0" xfId="81" applyNumberFormat="1" applyAlignment="1">
      <alignment horizontal="center"/>
      <protection/>
    </xf>
    <xf numFmtId="0" fontId="5" fillId="0" borderId="0" xfId="81" applyFont="1">
      <alignment/>
      <protection/>
    </xf>
    <xf numFmtId="0" fontId="2" fillId="36" borderId="10" xfId="150" applyFont="1" applyFill="1" applyBorder="1" applyAlignment="1">
      <alignment vertical="center" wrapText="1"/>
      <protection/>
    </xf>
    <xf numFmtId="0" fontId="2" fillId="36" borderId="10" xfId="81" applyFill="1" applyBorder="1" applyAlignment="1">
      <alignment horizontal="center"/>
      <protection/>
    </xf>
    <xf numFmtId="49" fontId="2" fillId="0" borderId="10" xfId="150" applyNumberFormat="1" applyFont="1" applyBorder="1" applyAlignment="1">
      <alignment vertical="center" wrapText="1"/>
      <protection/>
    </xf>
    <xf numFmtId="49" fontId="5" fillId="0" borderId="10" xfId="150" applyNumberFormat="1" applyFont="1" applyBorder="1" applyAlignment="1">
      <alignment vertical="center" wrapText="1"/>
      <protection/>
    </xf>
    <xf numFmtId="49" fontId="5" fillId="36" borderId="10" xfId="150" applyNumberFormat="1" applyFont="1" applyFill="1" applyBorder="1" applyAlignment="1">
      <alignment vertical="center"/>
      <protection/>
    </xf>
    <xf numFmtId="49" fontId="2" fillId="0" borderId="10" xfId="150" applyNumberFormat="1" applyFont="1" applyBorder="1" applyAlignment="1">
      <alignment vertical="center"/>
      <protection/>
    </xf>
    <xf numFmtId="49" fontId="5" fillId="0" borderId="10" xfId="150" applyNumberFormat="1" applyFont="1" applyBorder="1" applyAlignment="1">
      <alignment vertical="center"/>
      <protection/>
    </xf>
    <xf numFmtId="49" fontId="5" fillId="36" borderId="10" xfId="150" applyNumberFormat="1" applyFont="1" applyFill="1" applyBorder="1" applyAlignment="1">
      <alignment vertical="center" wrapText="1"/>
      <protection/>
    </xf>
    <xf numFmtId="49" fontId="2" fillId="36" borderId="10" xfId="150" applyNumberFormat="1" applyFont="1" applyFill="1" applyBorder="1" applyAlignment="1">
      <alignment vertical="center"/>
      <protection/>
    </xf>
    <xf numFmtId="0" fontId="13" fillId="36" borderId="0" xfId="150" applyFont="1" applyFill="1" applyBorder="1" applyAlignment="1">
      <alignment horizontal="center" vertical="center"/>
      <protection/>
    </xf>
    <xf numFmtId="3" fontId="13" fillId="36" borderId="0" xfId="150" applyNumberFormat="1" applyFont="1" applyFill="1" applyBorder="1" applyAlignment="1">
      <alignment horizontal="center" vertical="center" wrapText="1"/>
      <protection/>
    </xf>
    <xf numFmtId="49" fontId="2" fillId="33" borderId="10" xfId="150" applyNumberFormat="1" applyFont="1" applyFill="1" applyBorder="1" applyAlignment="1">
      <alignment vertical="center"/>
      <protection/>
    </xf>
    <xf numFmtId="0" fontId="2" fillId="33" borderId="0" xfId="81" applyFill="1">
      <alignment/>
      <protection/>
    </xf>
    <xf numFmtId="0" fontId="2" fillId="33" borderId="10" xfId="150" applyFont="1" applyFill="1" applyBorder="1" applyAlignment="1">
      <alignment vertical="center"/>
      <protection/>
    </xf>
    <xf numFmtId="0" fontId="2" fillId="0" borderId="10" xfId="0" applyFont="1" applyBorder="1" applyAlignment="1">
      <alignment horizontal="center" vertical="center" wrapText="1"/>
    </xf>
    <xf numFmtId="0" fontId="85" fillId="0" borderId="10" xfId="0" applyFont="1" applyBorder="1" applyAlignment="1">
      <alignment horizontal="center" vertical="center" wrapText="1"/>
    </xf>
    <xf numFmtId="49" fontId="2" fillId="36" borderId="10" xfId="149" applyNumberFormat="1" applyFont="1" applyFill="1" applyBorder="1" applyAlignment="1">
      <alignment horizontal="center" vertical="center"/>
      <protection/>
    </xf>
    <xf numFmtId="3" fontId="2" fillId="36" borderId="10" xfId="108" applyNumberFormat="1" applyFont="1" applyFill="1" applyBorder="1" applyAlignment="1">
      <alignment horizontal="center" vertical="center" wrapText="1"/>
      <protection/>
    </xf>
    <xf numFmtId="3" fontId="2" fillId="33" borderId="0" xfId="150" applyNumberFormat="1" applyFont="1" applyFill="1" applyBorder="1" applyAlignment="1">
      <alignment horizontal="center" vertical="center" wrapText="1"/>
      <protection/>
    </xf>
    <xf numFmtId="0" fontId="2" fillId="0" borderId="10" xfId="86" applyFont="1" applyBorder="1" applyAlignment="1">
      <alignment horizontal="left" vertical="center" wrapText="1"/>
      <protection/>
    </xf>
    <xf numFmtId="0" fontId="84" fillId="33" borderId="10" xfId="0" applyFont="1" applyFill="1" applyBorder="1" applyAlignment="1">
      <alignment horizontal="center" vertical="center"/>
    </xf>
    <xf numFmtId="0" fontId="86" fillId="0" borderId="0" xfId="0" applyFont="1" applyAlignment="1">
      <alignment/>
    </xf>
    <xf numFmtId="3" fontId="13" fillId="37" borderId="10" xfId="150" applyNumberFormat="1" applyFont="1" applyFill="1" applyBorder="1" applyAlignment="1">
      <alignment horizontal="center" vertical="center"/>
      <protection/>
    </xf>
    <xf numFmtId="3" fontId="13" fillId="38" borderId="10" xfId="150" applyNumberFormat="1" applyFont="1" applyFill="1" applyBorder="1" applyAlignment="1">
      <alignment horizontal="center" vertical="center"/>
      <protection/>
    </xf>
    <xf numFmtId="49" fontId="5" fillId="16" borderId="10" xfId="150" applyNumberFormat="1" applyFont="1" applyFill="1" applyBorder="1" applyAlignment="1">
      <alignment horizontal="center" vertical="center"/>
      <protection/>
    </xf>
    <xf numFmtId="49" fontId="5" fillId="16" borderId="10" xfId="150" applyNumberFormat="1" applyFont="1" applyFill="1" applyBorder="1" applyAlignment="1">
      <alignment horizontal="left" vertical="center" wrapText="1"/>
      <protection/>
    </xf>
    <xf numFmtId="3" fontId="5" fillId="16" borderId="10" xfId="150" applyNumberFormat="1" applyFont="1" applyFill="1" applyBorder="1" applyAlignment="1">
      <alignment horizontal="center" vertical="center"/>
      <protection/>
    </xf>
    <xf numFmtId="3" fontId="0" fillId="10" borderId="10" xfId="0" applyNumberFormat="1" applyFill="1" applyBorder="1" applyAlignment="1">
      <alignment horizontal="center"/>
    </xf>
    <xf numFmtId="3" fontId="87" fillId="38" borderId="10" xfId="0" applyNumberFormat="1" applyFont="1" applyFill="1" applyBorder="1" applyAlignment="1">
      <alignment horizontal="center" vertical="center"/>
    </xf>
    <xf numFmtId="49" fontId="8" fillId="16" borderId="10" xfId="150" applyNumberFormat="1" applyFont="1" applyFill="1" applyBorder="1" applyAlignment="1">
      <alignment horizontal="left" vertical="center" wrapText="1"/>
      <protection/>
    </xf>
    <xf numFmtId="3" fontId="2" fillId="10" borderId="10" xfId="150" applyNumberFormat="1" applyFont="1" applyFill="1" applyBorder="1" applyAlignment="1">
      <alignment horizontal="center" vertical="center"/>
      <protection/>
    </xf>
    <xf numFmtId="0" fontId="4" fillId="0" borderId="0" xfId="150" applyFont="1" applyBorder="1" applyAlignment="1">
      <alignment vertical="center"/>
      <protection/>
    </xf>
    <xf numFmtId="0" fontId="9" fillId="0" borderId="0" xfId="150" applyFont="1" applyBorder="1" applyAlignment="1">
      <alignment vertical="center"/>
      <protection/>
    </xf>
    <xf numFmtId="0" fontId="13" fillId="33" borderId="11" xfId="150" applyFont="1" applyFill="1" applyBorder="1" applyAlignment="1">
      <alignment vertical="center"/>
      <protection/>
    </xf>
    <xf numFmtId="0" fontId="13" fillId="33" borderId="12" xfId="150" applyFont="1" applyFill="1" applyBorder="1" applyAlignment="1">
      <alignment vertical="center"/>
      <protection/>
    </xf>
    <xf numFmtId="0" fontId="2" fillId="36" borderId="10" xfId="108" applyFont="1" applyFill="1" applyBorder="1" applyAlignment="1">
      <alignment horizontal="center" vertical="center" wrapText="1"/>
      <protection/>
    </xf>
    <xf numFmtId="0" fontId="2" fillId="36" borderId="10" xfId="108" applyFont="1" applyFill="1" applyBorder="1" applyAlignment="1">
      <alignment horizontal="left" vertical="center" wrapText="1"/>
      <protection/>
    </xf>
    <xf numFmtId="0" fontId="88" fillId="33" borderId="10" xfId="0" applyFont="1" applyFill="1" applyBorder="1" applyAlignment="1">
      <alignment/>
    </xf>
    <xf numFmtId="0" fontId="88" fillId="33" borderId="0" xfId="0" applyFont="1" applyFill="1" applyAlignment="1">
      <alignment/>
    </xf>
    <xf numFmtId="0" fontId="2" fillId="33" borderId="10" xfId="108" applyFont="1" applyFill="1" applyBorder="1" applyAlignment="1">
      <alignment horizontal="left" vertical="center" wrapText="1"/>
      <protection/>
    </xf>
    <xf numFmtId="0" fontId="5" fillId="36" borderId="10" xfId="108" applyFont="1" applyFill="1" applyBorder="1" applyAlignment="1">
      <alignment horizontal="center" vertical="center" wrapText="1"/>
      <protection/>
    </xf>
    <xf numFmtId="0" fontId="2" fillId="36" borderId="10" xfId="108" applyFont="1" applyFill="1" applyBorder="1" applyAlignment="1">
      <alignment vertical="center" wrapText="1"/>
      <protection/>
    </xf>
    <xf numFmtId="3" fontId="2" fillId="33" borderId="10" xfId="150" applyNumberFormat="1" applyFont="1" applyFill="1" applyBorder="1" applyAlignment="1">
      <alignment horizontal="center" vertical="center"/>
      <protection/>
    </xf>
    <xf numFmtId="0" fontId="84" fillId="33" borderId="0" xfId="0" applyFont="1" applyFill="1" applyAlignment="1">
      <alignment/>
    </xf>
    <xf numFmtId="3" fontId="5" fillId="38" borderId="10" xfId="150" applyNumberFormat="1" applyFont="1" applyFill="1" applyBorder="1" applyAlignment="1">
      <alignment horizontal="center" vertical="center"/>
      <protection/>
    </xf>
    <xf numFmtId="0" fontId="4" fillId="33" borderId="0" xfId="150" applyFont="1" applyFill="1" applyBorder="1" applyAlignment="1">
      <alignment vertical="center"/>
      <protection/>
    </xf>
    <xf numFmtId="0" fontId="9" fillId="33" borderId="0" xfId="150" applyFont="1" applyFill="1" applyBorder="1" applyAlignment="1">
      <alignment vertical="center"/>
      <protection/>
    </xf>
    <xf numFmtId="0" fontId="5" fillId="33" borderId="0" xfId="150" applyFont="1" applyFill="1" applyBorder="1" applyAlignment="1">
      <alignment vertical="center"/>
      <protection/>
    </xf>
    <xf numFmtId="3" fontId="4" fillId="10" borderId="10" xfId="150" applyNumberFormat="1" applyFont="1" applyFill="1" applyBorder="1" applyAlignment="1">
      <alignment horizontal="center" vertical="center"/>
      <protection/>
    </xf>
    <xf numFmtId="0" fontId="5" fillId="16" borderId="10" xfId="0" applyFont="1" applyFill="1" applyBorder="1" applyAlignment="1">
      <alignment horizontal="center" vertical="center"/>
    </xf>
    <xf numFmtId="0" fontId="5" fillId="16" borderId="10" xfId="0" applyFont="1" applyFill="1" applyBorder="1" applyAlignment="1">
      <alignment horizontal="left" vertical="center" wrapText="1"/>
    </xf>
    <xf numFmtId="3" fontId="89" fillId="16" borderId="10" xfId="0" applyNumberFormat="1" applyFont="1" applyFill="1" applyBorder="1" applyAlignment="1">
      <alignment horizontal="center" vertical="center"/>
    </xf>
    <xf numFmtId="0" fontId="89" fillId="16" borderId="10" xfId="0" applyFont="1" applyFill="1" applyBorder="1" applyAlignment="1">
      <alignment horizontal="center" vertical="center"/>
    </xf>
    <xf numFmtId="49" fontId="5" fillId="16" borderId="10" xfId="150" applyNumberFormat="1" applyFont="1" applyFill="1" applyBorder="1" applyAlignment="1">
      <alignment horizontal="center" vertical="center" wrapText="1"/>
      <protection/>
    </xf>
    <xf numFmtId="3" fontId="5" fillId="16" borderId="10" xfId="150" applyNumberFormat="1" applyFont="1" applyFill="1" applyBorder="1" applyAlignment="1">
      <alignment horizontal="center" vertical="center" wrapText="1"/>
      <protection/>
    </xf>
    <xf numFmtId="49" fontId="5" fillId="10" borderId="10" xfId="150" applyNumberFormat="1" applyFont="1" applyFill="1" applyBorder="1" applyAlignment="1">
      <alignment horizontal="center" vertical="center" wrapText="1"/>
      <protection/>
    </xf>
    <xf numFmtId="3" fontId="5" fillId="10" borderId="10" xfId="150" applyNumberFormat="1" applyFont="1" applyFill="1" applyBorder="1" applyAlignment="1">
      <alignment horizontal="center" vertical="center" wrapText="1"/>
      <protection/>
    </xf>
    <xf numFmtId="3" fontId="89" fillId="10" borderId="10" xfId="0" applyNumberFormat="1" applyFont="1" applyFill="1" applyBorder="1" applyAlignment="1">
      <alignment horizontal="center" vertical="center"/>
    </xf>
    <xf numFmtId="3" fontId="2" fillId="0" borderId="0" xfId="150" applyNumberFormat="1" applyFont="1" applyAlignment="1">
      <alignment horizontal="center" vertical="center"/>
      <protection/>
    </xf>
    <xf numFmtId="49" fontId="2" fillId="33" borderId="10" xfId="149" applyNumberFormat="1" applyFont="1" applyFill="1" applyBorder="1" applyAlignment="1">
      <alignment horizontal="center" vertical="center"/>
      <protection/>
    </xf>
    <xf numFmtId="0" fontId="2" fillId="33" borderId="10" xfId="149" applyFont="1" applyFill="1" applyBorder="1" applyAlignment="1">
      <alignment horizontal="left" vertical="center" wrapText="1"/>
      <protection/>
    </xf>
    <xf numFmtId="49" fontId="5" fillId="10" borderId="1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center" vertical="center"/>
    </xf>
    <xf numFmtId="49" fontId="2" fillId="16" borderId="10" xfId="150" applyNumberFormat="1" applyFont="1" applyFill="1" applyBorder="1" applyAlignment="1">
      <alignment horizontal="center" vertical="center"/>
      <protection/>
    </xf>
    <xf numFmtId="0" fontId="0" fillId="0" borderId="0" xfId="0" applyAlignment="1">
      <alignment/>
    </xf>
    <xf numFmtId="49" fontId="5" fillId="10" borderId="10" xfId="150" applyNumberFormat="1" applyFont="1" applyFill="1" applyBorder="1" applyAlignment="1">
      <alignment vertical="center" wrapText="1"/>
      <protection/>
    </xf>
    <xf numFmtId="49" fontId="2" fillId="33" borderId="10" xfId="151" applyNumberFormat="1" applyFont="1" applyFill="1" applyBorder="1" applyAlignment="1">
      <alignment horizontal="center" vertical="center"/>
      <protection/>
    </xf>
    <xf numFmtId="49" fontId="2" fillId="33" borderId="10" xfId="151" applyNumberFormat="1" applyFont="1" applyFill="1" applyBorder="1" applyAlignment="1">
      <alignment horizontal="left" vertical="center" wrapText="1"/>
      <protection/>
    </xf>
    <xf numFmtId="0" fontId="2" fillId="0" borderId="0" xfId="147" applyAlignment="1">
      <alignment vertical="center"/>
      <protection/>
    </xf>
    <xf numFmtId="0" fontId="0" fillId="0" borderId="0" xfId="0" applyAlignment="1">
      <alignment vertical="center"/>
    </xf>
    <xf numFmtId="0" fontId="8" fillId="33" borderId="0" xfId="150" applyFont="1" applyFill="1" applyBorder="1" applyAlignment="1">
      <alignment vertical="center"/>
      <protection/>
    </xf>
    <xf numFmtId="0" fontId="2" fillId="0" borderId="0" xfId="73" applyAlignment="1">
      <alignment vertical="center"/>
      <protection/>
    </xf>
    <xf numFmtId="49" fontId="15" fillId="16" borderId="10" xfId="0" applyNumberFormat="1" applyFont="1" applyFill="1" applyBorder="1" applyAlignment="1">
      <alignment horizontal="center" vertical="center"/>
    </xf>
    <xf numFmtId="0" fontId="15" fillId="16" borderId="10" xfId="0" applyFont="1" applyFill="1" applyBorder="1" applyAlignment="1">
      <alignment horizontal="left" vertical="center"/>
    </xf>
    <xf numFmtId="0" fontId="5" fillId="10" borderId="10" xfId="0" applyFont="1" applyFill="1" applyBorder="1" applyAlignment="1">
      <alignment horizontal="center" vertical="center"/>
    </xf>
    <xf numFmtId="49" fontId="15" fillId="10" borderId="10" xfId="0" applyNumberFormat="1" applyFont="1" applyFill="1" applyBorder="1" applyAlignment="1">
      <alignment horizontal="left" vertical="center" wrapText="1"/>
    </xf>
    <xf numFmtId="0" fontId="2" fillId="33" borderId="10" xfId="149" applyFont="1" applyFill="1" applyBorder="1" applyAlignment="1">
      <alignment horizontal="left" vertical="center"/>
      <protection/>
    </xf>
    <xf numFmtId="49" fontId="9" fillId="33" borderId="10" xfId="151" applyNumberFormat="1" applyFont="1" applyFill="1" applyBorder="1" applyAlignment="1">
      <alignment horizontal="left" vertical="center" wrapText="1"/>
      <protection/>
    </xf>
    <xf numFmtId="0" fontId="2" fillId="33" borderId="0" xfId="75" applyFill="1" applyBorder="1">
      <alignment/>
      <protection/>
    </xf>
    <xf numFmtId="0" fontId="7" fillId="33" borderId="0" xfId="150" applyFont="1" applyFill="1" applyBorder="1" applyAlignment="1">
      <alignment vertical="center"/>
      <protection/>
    </xf>
    <xf numFmtId="49" fontId="2" fillId="16" borderId="10" xfId="150" applyNumberFormat="1" applyFont="1" applyFill="1" applyBorder="1" applyAlignment="1">
      <alignment horizontal="center" vertical="center"/>
      <protection/>
    </xf>
    <xf numFmtId="0" fontId="2" fillId="33" borderId="10" xfId="151" applyFont="1" applyFill="1" applyBorder="1" applyAlignment="1">
      <alignment horizontal="left" vertical="center" wrapText="1"/>
      <protection/>
    </xf>
    <xf numFmtId="0" fontId="3" fillId="36" borderId="13" xfId="0" applyFont="1" applyFill="1" applyBorder="1" applyAlignment="1">
      <alignment horizontal="left" vertical="center" wrapText="1"/>
    </xf>
    <xf numFmtId="49" fontId="2" fillId="16" borderId="10" xfId="150" applyNumberFormat="1" applyFont="1" applyFill="1" applyBorder="1" applyAlignment="1">
      <alignment horizontal="center" vertical="center" wrapText="1"/>
      <protection/>
    </xf>
    <xf numFmtId="3" fontId="13" fillId="38" borderId="10" xfId="78" applyNumberFormat="1" applyFont="1" applyFill="1" applyBorder="1" applyAlignment="1">
      <alignment horizontal="center" vertical="center"/>
      <protection/>
    </xf>
    <xf numFmtId="0" fontId="5" fillId="16" borderId="10" xfId="150" applyFont="1" applyFill="1" applyBorder="1" applyAlignment="1">
      <alignment horizontal="center" vertical="center" wrapText="1"/>
      <protection/>
    </xf>
    <xf numFmtId="0" fontId="5" fillId="16" borderId="10" xfId="150" applyFont="1" applyFill="1" applyBorder="1" applyAlignment="1">
      <alignment horizontal="left" vertical="center" wrapText="1"/>
      <protection/>
    </xf>
    <xf numFmtId="3" fontId="5" fillId="33" borderId="10" xfId="150" applyNumberFormat="1" applyFont="1" applyFill="1" applyBorder="1" applyAlignment="1">
      <alignment horizontal="center" vertical="center" wrapText="1"/>
      <protection/>
    </xf>
    <xf numFmtId="49" fontId="85" fillId="36" borderId="10" xfId="149" applyNumberFormat="1" applyFont="1" applyFill="1" applyBorder="1" applyAlignment="1">
      <alignment horizontal="center" vertical="center"/>
      <protection/>
    </xf>
    <xf numFmtId="0" fontId="85" fillId="36" borderId="10" xfId="149" applyFont="1" applyFill="1" applyBorder="1" applyAlignment="1">
      <alignment horizontal="left" vertical="center" wrapText="1"/>
      <protection/>
    </xf>
    <xf numFmtId="0" fontId="2" fillId="0" borderId="0" xfId="150" applyFont="1" applyBorder="1" applyAlignment="1">
      <alignment vertical="center"/>
      <protection/>
    </xf>
    <xf numFmtId="0" fontId="5" fillId="37" borderId="0" xfId="150" applyFont="1" applyFill="1" applyBorder="1" applyAlignment="1">
      <alignment vertical="center"/>
      <protection/>
    </xf>
    <xf numFmtId="49" fontId="2" fillId="33" borderId="10" xfId="148" applyNumberFormat="1" applyFont="1" applyFill="1" applyBorder="1" applyAlignment="1">
      <alignment horizontal="center" vertical="center" wrapText="1"/>
      <protection/>
    </xf>
    <xf numFmtId="0" fontId="84" fillId="33" borderId="10" xfId="0" applyFont="1" applyFill="1" applyBorder="1" applyAlignment="1">
      <alignment horizontal="left" vertical="center" wrapText="1"/>
    </xf>
    <xf numFmtId="0" fontId="2" fillId="33" borderId="10" xfId="148" applyFont="1" applyFill="1" applyBorder="1" applyAlignment="1">
      <alignment horizontal="left" vertical="center" wrapText="1"/>
      <protection/>
    </xf>
    <xf numFmtId="3" fontId="13" fillId="38" borderId="10" xfId="150" applyNumberFormat="1" applyFont="1" applyFill="1" applyBorder="1" applyAlignment="1">
      <alignment horizontal="center" vertical="center" wrapText="1"/>
      <protection/>
    </xf>
    <xf numFmtId="49" fontId="2" fillId="33" borderId="10" xfId="148" applyNumberFormat="1" applyFont="1" applyFill="1" applyBorder="1" applyAlignment="1">
      <alignment horizontal="center" vertical="center"/>
      <protection/>
    </xf>
    <xf numFmtId="3" fontId="5" fillId="12" borderId="10" xfId="150" applyNumberFormat="1" applyFont="1" applyFill="1" applyBorder="1" applyAlignment="1">
      <alignment horizontal="center" vertical="center"/>
      <protection/>
    </xf>
    <xf numFmtId="3" fontId="2" fillId="12" borderId="10" xfId="150" applyNumberFormat="1" applyFont="1" applyFill="1" applyBorder="1" applyAlignment="1">
      <alignment horizontal="center" vertical="center"/>
      <protection/>
    </xf>
    <xf numFmtId="0" fontId="3" fillId="0" borderId="10" xfId="0" applyFont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 wrapText="1"/>
    </xf>
    <xf numFmtId="3" fontId="79" fillId="12" borderId="10" xfId="0" applyNumberFormat="1" applyFont="1" applyFill="1" applyBorder="1" applyAlignment="1">
      <alignment horizontal="center" vertical="center"/>
    </xf>
    <xf numFmtId="3" fontId="13" fillId="37" borderId="10" xfId="150" applyNumberFormat="1" applyFont="1" applyFill="1" applyBorder="1" applyAlignment="1">
      <alignment horizontal="center" vertical="center" wrapText="1"/>
      <protection/>
    </xf>
    <xf numFmtId="0" fontId="2" fillId="0" borderId="0" xfId="84" applyAlignment="1">
      <alignment horizontal="center"/>
      <protection/>
    </xf>
    <xf numFmtId="0" fontId="4" fillId="0" borderId="0" xfId="150" applyFont="1" applyFill="1" applyBorder="1" applyAlignment="1">
      <alignment vertical="center"/>
      <protection/>
    </xf>
    <xf numFmtId="0" fontId="8" fillId="0" borderId="0" xfId="150" applyFont="1" applyFill="1" applyBorder="1" applyAlignment="1">
      <alignment vertical="center"/>
      <protection/>
    </xf>
    <xf numFmtId="3" fontId="9" fillId="33" borderId="10" xfId="150" applyNumberFormat="1" applyFont="1" applyFill="1" applyBorder="1" applyAlignment="1">
      <alignment horizontal="center" vertical="center"/>
      <protection/>
    </xf>
    <xf numFmtId="0" fontId="2" fillId="33" borderId="10" xfId="151" applyFont="1" applyFill="1" applyBorder="1" applyAlignment="1">
      <alignment horizontal="center" vertical="center"/>
      <protection/>
    </xf>
    <xf numFmtId="0" fontId="2" fillId="36" borderId="10" xfId="81" applyFill="1" applyBorder="1" applyAlignment="1">
      <alignment horizontal="center" vertical="center"/>
      <protection/>
    </xf>
    <xf numFmtId="0" fontId="3" fillId="0" borderId="0" xfId="98">
      <alignment/>
      <protection/>
    </xf>
    <xf numFmtId="0" fontId="21" fillId="0" borderId="0" xfId="98" applyFont="1" applyBorder="1" applyAlignment="1">
      <alignment horizontal="center" vertical="center"/>
      <protection/>
    </xf>
    <xf numFmtId="3" fontId="3" fillId="0" borderId="0" xfId="98" applyNumberFormat="1" applyAlignment="1">
      <alignment vertical="center"/>
      <protection/>
    </xf>
    <xf numFmtId="0" fontId="2" fillId="0" borderId="0" xfId="98" applyFont="1">
      <alignment/>
      <protection/>
    </xf>
    <xf numFmtId="0" fontId="9" fillId="0" borderId="10" xfId="98" applyFont="1" applyBorder="1" applyAlignment="1">
      <alignment horizontal="center" vertical="center" wrapText="1"/>
      <protection/>
    </xf>
    <xf numFmtId="3" fontId="9" fillId="0" borderId="10" xfId="98" applyNumberFormat="1" applyFont="1" applyBorder="1" applyAlignment="1">
      <alignment horizontal="center" vertical="center" wrapText="1"/>
      <protection/>
    </xf>
    <xf numFmtId="49" fontId="15" fillId="10" borderId="10" xfId="149" applyNumberFormat="1" applyFont="1" applyFill="1" applyBorder="1" applyAlignment="1">
      <alignment horizontal="center" vertical="center"/>
      <protection/>
    </xf>
    <xf numFmtId="49" fontId="15" fillId="10" borderId="10" xfId="149" applyNumberFormat="1" applyFont="1" applyFill="1" applyBorder="1" applyAlignment="1">
      <alignment horizontal="left" vertical="center" wrapText="1"/>
      <protection/>
    </xf>
    <xf numFmtId="3" fontId="15" fillId="10" borderId="10" xfId="44" applyNumberFormat="1" applyFont="1" applyFill="1" applyBorder="1" applyAlignment="1">
      <alignment horizontal="right" vertical="center"/>
    </xf>
    <xf numFmtId="49" fontId="24" fillId="36" borderId="10" xfId="149" applyNumberFormat="1" applyFont="1" applyFill="1" applyBorder="1" applyAlignment="1">
      <alignment horizontal="center" vertical="center"/>
      <protection/>
    </xf>
    <xf numFmtId="49" fontId="24" fillId="36" borderId="10" xfId="149" applyNumberFormat="1" applyFont="1" applyFill="1" applyBorder="1" applyAlignment="1">
      <alignment horizontal="left" vertical="center" wrapText="1"/>
      <protection/>
    </xf>
    <xf numFmtId="49" fontId="3" fillId="36" borderId="10" xfId="149" applyNumberFormat="1" applyFont="1" applyFill="1" applyBorder="1" applyAlignment="1">
      <alignment horizontal="center" vertical="center"/>
      <protection/>
    </xf>
    <xf numFmtId="49" fontId="3" fillId="36" borderId="10" xfId="149" applyNumberFormat="1" applyFont="1" applyFill="1" applyBorder="1" applyAlignment="1">
      <alignment horizontal="left" vertical="center" wrapText="1"/>
      <protection/>
    </xf>
    <xf numFmtId="49" fontId="15" fillId="10" borderId="10" xfId="149" applyNumberFormat="1" applyFont="1" applyFill="1" applyBorder="1" applyAlignment="1">
      <alignment horizontal="center" vertical="center" wrapText="1"/>
      <protection/>
    </xf>
    <xf numFmtId="0" fontId="15" fillId="10" borderId="10" xfId="149" applyFont="1" applyFill="1" applyBorder="1" applyAlignment="1">
      <alignment horizontal="left" vertical="center"/>
      <protection/>
    </xf>
    <xf numFmtId="49" fontId="23" fillId="36" borderId="10" xfId="149" applyNumberFormat="1" applyFont="1" applyFill="1" applyBorder="1" applyAlignment="1">
      <alignment vertical="center" wrapText="1"/>
      <protection/>
    </xf>
    <xf numFmtId="49" fontId="24" fillId="36" borderId="10" xfId="149" applyNumberFormat="1" applyFont="1" applyFill="1" applyBorder="1" applyAlignment="1">
      <alignment horizontal="center" vertical="center" wrapText="1"/>
      <protection/>
    </xf>
    <xf numFmtId="0" fontId="24" fillId="36" borderId="10" xfId="149" applyFont="1" applyFill="1" applyBorder="1" applyAlignment="1">
      <alignment horizontal="left" vertical="center"/>
      <protection/>
    </xf>
    <xf numFmtId="0" fontId="3" fillId="36" borderId="10" xfId="149" applyFont="1" applyFill="1" applyBorder="1" applyAlignment="1">
      <alignment horizontal="left" vertical="center" wrapText="1"/>
      <protection/>
    </xf>
    <xf numFmtId="0" fontId="15" fillId="10" borderId="10" xfId="149" applyFont="1" applyFill="1" applyBorder="1" applyAlignment="1">
      <alignment horizontal="left" vertical="center" wrapText="1"/>
      <protection/>
    </xf>
    <xf numFmtId="49" fontId="23" fillId="36" borderId="10" xfId="149" applyNumberFormat="1" applyFont="1" applyFill="1" applyBorder="1" applyAlignment="1">
      <alignment vertical="center"/>
      <protection/>
    </xf>
    <xf numFmtId="0" fontId="24" fillId="36" borderId="10" xfId="149" applyFont="1" applyFill="1" applyBorder="1" applyAlignment="1">
      <alignment horizontal="left" vertical="center" wrapText="1"/>
      <protection/>
    </xf>
    <xf numFmtId="0" fontId="3" fillId="36" borderId="10" xfId="149" applyFont="1" applyFill="1" applyBorder="1" applyAlignment="1">
      <alignment vertical="center"/>
      <protection/>
    </xf>
    <xf numFmtId="0" fontId="24" fillId="36" borderId="10" xfId="149" applyFont="1" applyFill="1" applyBorder="1" applyAlignment="1">
      <alignment horizontal="center" vertical="center"/>
      <protection/>
    </xf>
    <xf numFmtId="0" fontId="3" fillId="36" borderId="10" xfId="149" applyFont="1" applyFill="1" applyBorder="1" applyAlignment="1">
      <alignment horizontal="center" vertical="center"/>
      <protection/>
    </xf>
    <xf numFmtId="0" fontId="15" fillId="10" borderId="10" xfId="149" applyFont="1" applyFill="1" applyBorder="1" applyAlignment="1">
      <alignment horizontal="center" vertical="center"/>
      <protection/>
    </xf>
    <xf numFmtId="0" fontId="23" fillId="36" borderId="10" xfId="149" applyFont="1" applyFill="1" applyBorder="1" applyAlignment="1">
      <alignment vertical="center"/>
      <protection/>
    </xf>
    <xf numFmtId="49" fontId="3" fillId="36" borderId="10" xfId="149" applyNumberFormat="1" applyFont="1" applyFill="1" applyBorder="1" applyAlignment="1">
      <alignment vertical="center"/>
      <protection/>
    </xf>
    <xf numFmtId="49" fontId="3" fillId="0" borderId="10" xfId="98" applyNumberFormat="1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left" vertical="center" wrapText="1"/>
      <protection/>
    </xf>
    <xf numFmtId="0" fontId="24" fillId="36" borderId="10" xfId="149" applyFont="1" applyFill="1" applyBorder="1" applyAlignment="1">
      <alignment vertical="center"/>
      <protection/>
    </xf>
    <xf numFmtId="0" fontId="19" fillId="0" borderId="0" xfId="98" applyFont="1" applyBorder="1">
      <alignment/>
      <protection/>
    </xf>
    <xf numFmtId="3" fontId="90" fillId="0" borderId="10" xfId="98" applyNumberFormat="1" applyFont="1" applyBorder="1" applyAlignment="1">
      <alignment horizontal="center" vertical="center"/>
      <protection/>
    </xf>
    <xf numFmtId="3" fontId="91" fillId="38" borderId="10" xfId="98" applyNumberFormat="1" applyFont="1" applyFill="1" applyBorder="1" applyAlignment="1">
      <alignment horizontal="center" vertical="center"/>
      <protection/>
    </xf>
    <xf numFmtId="3" fontId="3" fillId="0" borderId="0" xfId="98" applyNumberFormat="1">
      <alignment/>
      <protection/>
    </xf>
    <xf numFmtId="0" fontId="3" fillId="0" borderId="0" xfId="98" applyFont="1">
      <alignment/>
      <protection/>
    </xf>
    <xf numFmtId="49" fontId="84" fillId="36" borderId="10" xfId="149" applyNumberFormat="1" applyFont="1" applyFill="1" applyBorder="1" applyAlignment="1">
      <alignment horizontal="center" vertical="center"/>
      <protection/>
    </xf>
    <xf numFmtId="0" fontId="84" fillId="36" borderId="10" xfId="149" applyFont="1" applyFill="1" applyBorder="1" applyAlignment="1">
      <alignment horizontal="left" vertical="center" wrapText="1"/>
      <protection/>
    </xf>
    <xf numFmtId="0" fontId="2" fillId="0" borderId="10" xfId="98" applyFont="1" applyBorder="1">
      <alignment/>
      <protection/>
    </xf>
    <xf numFmtId="0" fontId="3" fillId="0" borderId="10" xfId="98" applyBorder="1">
      <alignment/>
      <protection/>
    </xf>
    <xf numFmtId="0" fontId="3" fillId="39" borderId="10" xfId="98" applyFill="1" applyBorder="1">
      <alignment/>
      <protection/>
    </xf>
    <xf numFmtId="0" fontId="2" fillId="0" borderId="10" xfId="98" applyFont="1" applyBorder="1" applyAlignment="1">
      <alignment horizontal="center" vertical="center"/>
      <protection/>
    </xf>
    <xf numFmtId="0" fontId="3" fillId="0" borderId="10" xfId="98" applyBorder="1" applyAlignment="1">
      <alignment horizontal="center" vertical="center" wrapText="1"/>
      <protection/>
    </xf>
    <xf numFmtId="49" fontId="5" fillId="33" borderId="10" xfId="150" applyNumberFormat="1" applyFont="1" applyFill="1" applyBorder="1" applyAlignment="1">
      <alignment vertical="center"/>
      <protection/>
    </xf>
    <xf numFmtId="49" fontId="5" fillId="0" borderId="10" xfId="150" applyNumberFormat="1" applyFont="1" applyFill="1" applyBorder="1" applyAlignment="1">
      <alignment vertical="center"/>
      <protection/>
    </xf>
    <xf numFmtId="0" fontId="85" fillId="0" borderId="10" xfId="0" applyFont="1" applyBorder="1" applyAlignment="1">
      <alignment/>
    </xf>
    <xf numFmtId="49" fontId="5" fillId="0" borderId="10" xfId="0" applyNumberFormat="1" applyFont="1" applyFill="1" applyBorder="1" applyAlignment="1">
      <alignment vertical="center"/>
    </xf>
    <xf numFmtId="0" fontId="2" fillId="0" borderId="10" xfId="150" applyFont="1" applyBorder="1" applyAlignment="1">
      <alignment vertical="center" wrapText="1"/>
      <protection/>
    </xf>
    <xf numFmtId="49" fontId="25" fillId="0" borderId="10" xfId="150" applyNumberFormat="1" applyFont="1" applyBorder="1" applyAlignment="1">
      <alignment vertical="center"/>
      <protection/>
    </xf>
    <xf numFmtId="49" fontId="25" fillId="10" borderId="10" xfId="150" applyNumberFormat="1" applyFont="1" applyFill="1" applyBorder="1" applyAlignment="1">
      <alignment horizontal="center" vertical="center"/>
      <protection/>
    </xf>
    <xf numFmtId="49" fontId="25" fillId="10" borderId="10" xfId="150" applyNumberFormat="1" applyFont="1" applyFill="1" applyBorder="1" applyAlignment="1">
      <alignment horizontal="left" vertical="center" wrapText="1"/>
      <protection/>
    </xf>
    <xf numFmtId="3" fontId="25" fillId="10" borderId="10" xfId="150" applyNumberFormat="1" applyFont="1" applyFill="1" applyBorder="1" applyAlignment="1">
      <alignment horizontal="center" vertical="center"/>
      <protection/>
    </xf>
    <xf numFmtId="0" fontId="92" fillId="0" borderId="0" xfId="0" applyFont="1" applyAlignment="1">
      <alignment/>
    </xf>
    <xf numFmtId="0" fontId="93" fillId="0" borderId="0" xfId="0" applyFont="1" applyAlignment="1">
      <alignment/>
    </xf>
    <xf numFmtId="0" fontId="94" fillId="0" borderId="0" xfId="0" applyFont="1" applyAlignment="1">
      <alignment/>
    </xf>
    <xf numFmtId="49" fontId="26" fillId="10" borderId="10" xfId="150" applyNumberFormat="1" applyFont="1" applyFill="1" applyBorder="1" applyAlignment="1">
      <alignment horizontal="left" vertical="center" wrapText="1"/>
      <protection/>
    </xf>
    <xf numFmtId="49" fontId="25" fillId="0" borderId="10" xfId="150" applyNumberFormat="1" applyFont="1" applyFill="1" applyBorder="1" applyAlignment="1">
      <alignment vertical="center"/>
      <protection/>
    </xf>
    <xf numFmtId="0" fontId="25" fillId="10" borderId="10" xfId="150" applyFont="1" applyFill="1" applyBorder="1" applyAlignment="1">
      <alignment horizontal="center" vertical="center"/>
      <protection/>
    </xf>
    <xf numFmtId="0" fontId="25" fillId="10" borderId="10" xfId="150" applyFont="1" applyFill="1" applyBorder="1" applyAlignment="1">
      <alignment horizontal="left" vertical="center" wrapText="1"/>
      <protection/>
    </xf>
    <xf numFmtId="3" fontId="17" fillId="10" borderId="10" xfId="150" applyNumberFormat="1" applyFont="1" applyFill="1" applyBorder="1" applyAlignment="1">
      <alignment horizontal="center" vertical="center"/>
      <protection/>
    </xf>
    <xf numFmtId="49" fontId="17" fillId="0" borderId="10" xfId="150" applyNumberFormat="1" applyFont="1" applyBorder="1" applyAlignment="1">
      <alignment vertical="center"/>
      <protection/>
    </xf>
    <xf numFmtId="0" fontId="95" fillId="0" borderId="10" xfId="0" applyFont="1" applyBorder="1" applyAlignment="1">
      <alignment/>
    </xf>
    <xf numFmtId="0" fontId="25" fillId="10" borderId="10" xfId="0" applyFont="1" applyFill="1" applyBorder="1" applyAlignment="1">
      <alignment horizontal="center" vertical="center" wrapText="1"/>
    </xf>
    <xf numFmtId="0" fontId="26" fillId="10" borderId="10" xfId="0" applyFont="1" applyFill="1" applyBorder="1" applyAlignment="1">
      <alignment horizontal="left" vertical="center" wrapText="1"/>
    </xf>
    <xf numFmtId="3" fontId="96" fillId="10" borderId="10" xfId="0" applyNumberFormat="1" applyFont="1" applyFill="1" applyBorder="1" applyAlignment="1">
      <alignment horizontal="center" vertical="center"/>
    </xf>
    <xf numFmtId="49" fontId="25" fillId="10" borderId="10" xfId="150" applyNumberFormat="1" applyFont="1" applyFill="1" applyBorder="1" applyAlignment="1">
      <alignment horizontal="center" vertical="center" wrapText="1"/>
      <protection/>
    </xf>
    <xf numFmtId="3" fontId="25" fillId="10" borderId="10" xfId="150" applyNumberFormat="1" applyFont="1" applyFill="1" applyBorder="1" applyAlignment="1">
      <alignment horizontal="center" vertical="center" wrapText="1"/>
      <protection/>
    </xf>
    <xf numFmtId="0" fontId="25" fillId="10" borderId="10" xfId="0" applyFont="1" applyFill="1" applyBorder="1" applyAlignment="1">
      <alignment horizontal="left" vertical="center" wrapText="1"/>
    </xf>
    <xf numFmtId="0" fontId="96" fillId="10" borderId="10" xfId="0" applyFont="1" applyFill="1" applyBorder="1" applyAlignment="1">
      <alignment horizontal="center" vertical="center"/>
    </xf>
    <xf numFmtId="0" fontId="4" fillId="33" borderId="10" xfId="150" applyFont="1" applyFill="1" applyBorder="1" applyAlignment="1">
      <alignment horizontal="center" vertical="center" wrapText="1"/>
      <protection/>
    </xf>
    <xf numFmtId="0" fontId="6" fillId="33" borderId="10" xfId="150" applyFont="1" applyFill="1" applyBorder="1" applyAlignment="1">
      <alignment horizontal="center" vertical="center" wrapText="1"/>
      <protection/>
    </xf>
    <xf numFmtId="3" fontId="4" fillId="33" borderId="10" xfId="150" applyNumberFormat="1" applyFont="1" applyFill="1" applyBorder="1" applyAlignment="1">
      <alignment horizontal="center" vertical="center" wrapText="1"/>
      <protection/>
    </xf>
    <xf numFmtId="3" fontId="6" fillId="33" borderId="10" xfId="150" applyNumberFormat="1" applyFont="1" applyFill="1" applyBorder="1" applyAlignment="1">
      <alignment horizontal="center" vertical="center" wrapText="1"/>
      <protection/>
    </xf>
    <xf numFmtId="49" fontId="25" fillId="10" borderId="10" xfId="150" applyNumberFormat="1" applyFont="1" applyFill="1" applyBorder="1" applyAlignment="1">
      <alignment vertical="center" wrapText="1"/>
      <protection/>
    </xf>
    <xf numFmtId="49" fontId="17" fillId="10" borderId="10" xfId="150" applyNumberFormat="1" applyFont="1" applyFill="1" applyBorder="1" applyAlignment="1">
      <alignment horizontal="center" vertical="center"/>
      <protection/>
    </xf>
    <xf numFmtId="49" fontId="25" fillId="0" borderId="10" xfId="150" applyNumberFormat="1" applyFont="1" applyBorder="1" applyAlignment="1">
      <alignment vertical="center" wrapText="1"/>
      <protection/>
    </xf>
    <xf numFmtId="49" fontId="17" fillId="10" borderId="10" xfId="150" applyNumberFormat="1" applyFont="1" applyFill="1" applyBorder="1" applyAlignment="1">
      <alignment horizontal="center" vertical="center" wrapText="1"/>
      <protection/>
    </xf>
    <xf numFmtId="0" fontId="25" fillId="10" borderId="10" xfId="150" applyFont="1" applyFill="1" applyBorder="1" applyAlignment="1">
      <alignment horizontal="center" vertical="center" wrapText="1"/>
      <protection/>
    </xf>
    <xf numFmtId="0" fontId="25" fillId="10" borderId="10" xfId="150" applyFont="1" applyFill="1" applyBorder="1" applyAlignment="1">
      <alignment vertical="center" wrapText="1"/>
      <protection/>
    </xf>
    <xf numFmtId="3" fontId="3" fillId="0" borderId="0" xfId="98" applyNumberFormat="1" applyAlignment="1">
      <alignment horizontal="center" vertical="center"/>
      <protection/>
    </xf>
    <xf numFmtId="3" fontId="15" fillId="10" borderId="10" xfId="44" applyNumberFormat="1" applyFont="1" applyFill="1" applyBorder="1" applyAlignment="1">
      <alignment horizontal="center" vertical="center"/>
    </xf>
    <xf numFmtId="3" fontId="24" fillId="36" borderId="10" xfId="44" applyNumberFormat="1" applyFont="1" applyFill="1" applyBorder="1" applyAlignment="1">
      <alignment horizontal="center" vertical="center"/>
    </xf>
    <xf numFmtId="3" fontId="3" fillId="36" borderId="10" xfId="44" applyNumberFormat="1" applyFont="1" applyFill="1" applyBorder="1" applyAlignment="1">
      <alignment horizontal="center" vertical="center"/>
    </xf>
    <xf numFmtId="3" fontId="15" fillId="10" borderId="10" xfId="149" applyNumberFormat="1" applyFont="1" applyFill="1" applyBorder="1" applyAlignment="1">
      <alignment horizontal="center" vertical="center"/>
      <protection/>
    </xf>
    <xf numFmtId="3" fontId="24" fillId="36" borderId="10" xfId="149" applyNumberFormat="1" applyFont="1" applyFill="1" applyBorder="1" applyAlignment="1">
      <alignment horizontal="center" vertical="center"/>
      <protection/>
    </xf>
    <xf numFmtId="3" fontId="3" fillId="36" borderId="10" xfId="44" applyNumberFormat="1" applyFont="1" applyFill="1" applyBorder="1" applyAlignment="1">
      <alignment horizontal="center" vertical="center" wrapText="1"/>
    </xf>
    <xf numFmtId="3" fontId="3" fillId="36" borderId="10" xfId="149" applyNumberFormat="1" applyFont="1" applyFill="1" applyBorder="1" applyAlignment="1">
      <alignment horizontal="center" vertical="center"/>
      <protection/>
    </xf>
    <xf numFmtId="3" fontId="23" fillId="36" borderId="10" xfId="44" applyNumberFormat="1" applyFont="1" applyFill="1" applyBorder="1" applyAlignment="1">
      <alignment horizontal="center" vertical="center"/>
    </xf>
    <xf numFmtId="3" fontId="3" fillId="0" borderId="10" xfId="98" applyNumberFormat="1" applyBorder="1" applyAlignment="1">
      <alignment horizontal="center" vertical="center"/>
      <protection/>
    </xf>
    <xf numFmtId="3" fontId="21" fillId="39" borderId="10" xfId="149" applyNumberFormat="1" applyFont="1" applyFill="1" applyBorder="1" applyAlignment="1">
      <alignment horizontal="center" vertical="center"/>
      <protection/>
    </xf>
    <xf numFmtId="0" fontId="19" fillId="0" borderId="0" xfId="98" applyFont="1" applyBorder="1" applyAlignment="1">
      <alignment horizontal="center" vertical="center"/>
      <protection/>
    </xf>
    <xf numFmtId="0" fontId="3" fillId="0" borderId="0" xfId="98" applyFont="1" applyAlignment="1">
      <alignment horizontal="center" vertical="center"/>
      <protection/>
    </xf>
    <xf numFmtId="0" fontId="3" fillId="0" borderId="0" xfId="98" applyAlignment="1">
      <alignment horizontal="center" vertical="center"/>
      <protection/>
    </xf>
    <xf numFmtId="0" fontId="2" fillId="33" borderId="0" xfId="98" applyFont="1" applyFill="1">
      <alignment/>
      <protection/>
    </xf>
    <xf numFmtId="3" fontId="9" fillId="33" borderId="10" xfId="74" applyNumberFormat="1" applyFont="1" applyFill="1" applyBorder="1" applyAlignment="1">
      <alignment horizontal="center" vertical="center" wrapText="1"/>
      <protection/>
    </xf>
    <xf numFmtId="3" fontId="4" fillId="33" borderId="10" xfId="74" applyNumberFormat="1" applyFont="1" applyFill="1" applyBorder="1" applyAlignment="1">
      <alignment horizontal="center" vertical="center" wrapText="1"/>
      <protection/>
    </xf>
    <xf numFmtId="0" fontId="22" fillId="33" borderId="0" xfId="98" applyFont="1" applyFill="1">
      <alignment/>
      <protection/>
    </xf>
    <xf numFmtId="0" fontId="2" fillId="0" borderId="0" xfId="150" applyFont="1" applyAlignment="1">
      <alignment horizontal="center" vertical="center"/>
      <protection/>
    </xf>
    <xf numFmtId="49" fontId="5" fillId="33" borderId="10" xfId="150" applyNumberFormat="1" applyFont="1" applyFill="1" applyBorder="1" applyAlignment="1">
      <alignment vertical="center" wrapText="1"/>
      <protection/>
    </xf>
    <xf numFmtId="49" fontId="25" fillId="4" borderId="10" xfId="150" applyNumberFormat="1" applyFont="1" applyFill="1" applyBorder="1" applyAlignment="1">
      <alignment horizontal="center" vertical="center" wrapText="1"/>
      <protection/>
    </xf>
    <xf numFmtId="49" fontId="25" fillId="4" borderId="10" xfId="150" applyNumberFormat="1" applyFont="1" applyFill="1" applyBorder="1" applyAlignment="1">
      <alignment horizontal="left" vertical="center" wrapText="1"/>
      <protection/>
    </xf>
    <xf numFmtId="3" fontId="25" fillId="4" borderId="10" xfId="150" applyNumberFormat="1" applyFont="1" applyFill="1" applyBorder="1" applyAlignment="1">
      <alignment horizontal="center" vertical="center" wrapText="1"/>
      <protection/>
    </xf>
    <xf numFmtId="49" fontId="17" fillId="4" borderId="10" xfId="150" applyNumberFormat="1" applyFont="1" applyFill="1" applyBorder="1" applyAlignment="1">
      <alignment horizontal="center" vertical="center" wrapText="1"/>
      <protection/>
    </xf>
    <xf numFmtId="0" fontId="25" fillId="4" borderId="10" xfId="150" applyFont="1" applyFill="1" applyBorder="1" applyAlignment="1">
      <alignment horizontal="center" vertical="center"/>
      <protection/>
    </xf>
    <xf numFmtId="0" fontId="17" fillId="4" borderId="10" xfId="150" applyFont="1" applyFill="1" applyBorder="1" applyAlignment="1">
      <alignment horizontal="center" vertical="center"/>
      <protection/>
    </xf>
    <xf numFmtId="0" fontId="25" fillId="4" borderId="10" xfId="150" applyFont="1" applyFill="1" applyBorder="1" applyAlignment="1">
      <alignment horizontal="left" vertical="center" wrapText="1"/>
      <protection/>
    </xf>
    <xf numFmtId="49" fontId="25" fillId="4" borderId="10" xfId="150" applyNumberFormat="1" applyFont="1" applyFill="1" applyBorder="1" applyAlignment="1">
      <alignment horizontal="center" vertical="center"/>
      <protection/>
    </xf>
    <xf numFmtId="49" fontId="17" fillId="4" borderId="10" xfId="150" applyNumberFormat="1" applyFont="1" applyFill="1" applyBorder="1" applyAlignment="1">
      <alignment horizontal="center" vertical="center"/>
      <protection/>
    </xf>
    <xf numFmtId="3" fontId="17" fillId="4" borderId="10" xfId="150" applyNumberFormat="1" applyFont="1" applyFill="1" applyBorder="1" applyAlignment="1">
      <alignment horizontal="center" vertical="center" wrapText="1"/>
      <protection/>
    </xf>
    <xf numFmtId="0" fontId="25" fillId="4" borderId="10" xfId="150" applyFont="1" applyFill="1" applyBorder="1" applyAlignment="1">
      <alignment horizontal="center" vertical="center" wrapText="1"/>
      <protection/>
    </xf>
    <xf numFmtId="3" fontId="25" fillId="4" borderId="10" xfId="150" applyNumberFormat="1" applyFont="1" applyFill="1" applyBorder="1" applyAlignment="1">
      <alignment horizontal="center" vertical="center"/>
      <protection/>
    </xf>
    <xf numFmtId="0" fontId="25" fillId="4" borderId="10" xfId="150" applyFont="1" applyFill="1" applyBorder="1" applyAlignment="1">
      <alignment vertical="center" wrapText="1"/>
      <protection/>
    </xf>
    <xf numFmtId="0" fontId="86" fillId="0" borderId="0" xfId="133" applyFont="1">
      <alignment/>
      <protection/>
    </xf>
    <xf numFmtId="0" fontId="0" fillId="0" borderId="0" xfId="133">
      <alignment/>
      <protection/>
    </xf>
    <xf numFmtId="0" fontId="84" fillId="33" borderId="10" xfId="133" applyFont="1" applyFill="1" applyBorder="1" applyAlignment="1">
      <alignment horizontal="left" vertical="center" wrapText="1"/>
      <protection/>
    </xf>
    <xf numFmtId="0" fontId="88" fillId="33" borderId="10" xfId="133" applyFont="1" applyFill="1" applyBorder="1">
      <alignment/>
      <protection/>
    </xf>
    <xf numFmtId="0" fontId="88" fillId="33" borderId="0" xfId="133" applyFont="1" applyFill="1">
      <alignment/>
      <protection/>
    </xf>
    <xf numFmtId="0" fontId="3" fillId="36" borderId="13" xfId="133" applyFont="1" applyFill="1" applyBorder="1" applyAlignment="1">
      <alignment horizontal="left" vertical="center" wrapText="1"/>
      <protection/>
    </xf>
    <xf numFmtId="0" fontId="20" fillId="0" borderId="10" xfId="133" applyFont="1" applyBorder="1" applyAlignment="1">
      <alignment horizontal="center" vertical="center"/>
      <protection/>
    </xf>
    <xf numFmtId="0" fontId="97" fillId="33" borderId="10" xfId="133" applyFont="1" applyFill="1" applyBorder="1" applyAlignment="1">
      <alignment horizontal="left" vertical="center" wrapText="1"/>
      <protection/>
    </xf>
    <xf numFmtId="0" fontId="84" fillId="0" borderId="0" xfId="133" applyFont="1">
      <alignment/>
      <protection/>
    </xf>
    <xf numFmtId="49" fontId="20" fillId="0" borderId="10" xfId="133" applyNumberFormat="1" applyFont="1" applyFill="1" applyBorder="1" applyAlignment="1">
      <alignment horizontal="center" vertical="center"/>
      <protection/>
    </xf>
    <xf numFmtId="0" fontId="20" fillId="0" borderId="10" xfId="133" applyFont="1" applyFill="1" applyBorder="1" applyAlignment="1">
      <alignment vertical="center" wrapText="1"/>
      <protection/>
    </xf>
    <xf numFmtId="49" fontId="20" fillId="0" borderId="10" xfId="133" applyNumberFormat="1" applyFont="1" applyBorder="1" applyAlignment="1">
      <alignment horizontal="center" vertical="center"/>
      <protection/>
    </xf>
    <xf numFmtId="0" fontId="20" fillId="0" borderId="10" xfId="133" applyFont="1" applyBorder="1" applyAlignment="1">
      <alignment vertical="center" wrapText="1"/>
      <protection/>
    </xf>
    <xf numFmtId="0" fontId="87" fillId="0" borderId="0" xfId="133" applyFont="1">
      <alignment/>
      <protection/>
    </xf>
    <xf numFmtId="0" fontId="3" fillId="0" borderId="10" xfId="133" applyFont="1" applyBorder="1" applyAlignment="1">
      <alignment horizontal="center" vertical="center"/>
      <protection/>
    </xf>
    <xf numFmtId="0" fontId="3" fillId="0" borderId="13" xfId="133" applyFont="1" applyFill="1" applyBorder="1" applyAlignment="1">
      <alignment horizontal="left" vertical="center" wrapText="1"/>
      <protection/>
    </xf>
    <xf numFmtId="49" fontId="13" fillId="33" borderId="10" xfId="150" applyNumberFormat="1" applyFont="1" applyFill="1" applyBorder="1" applyAlignment="1">
      <alignment horizontal="center" vertical="center"/>
      <protection/>
    </xf>
    <xf numFmtId="0" fontId="16" fillId="31" borderId="10" xfId="137" applyFont="1" applyFill="1" applyBorder="1" applyAlignment="1">
      <alignment horizontal="center" vertical="center"/>
      <protection/>
    </xf>
    <xf numFmtId="0" fontId="16" fillId="31" borderId="10" xfId="137" applyFont="1" applyFill="1" applyBorder="1" applyAlignment="1">
      <alignment vertical="center"/>
      <protection/>
    </xf>
    <xf numFmtId="3" fontId="17" fillId="31" borderId="10" xfId="150" applyNumberFormat="1" applyFont="1" applyFill="1" applyBorder="1" applyAlignment="1">
      <alignment horizontal="center" vertical="center" wrapText="1"/>
      <protection/>
    </xf>
    <xf numFmtId="3" fontId="9" fillId="40" borderId="10" xfId="150" applyNumberFormat="1" applyFont="1" applyFill="1" applyBorder="1" applyAlignment="1">
      <alignment horizontal="center" vertical="center"/>
      <protection/>
    </xf>
    <xf numFmtId="3" fontId="9" fillId="3" borderId="10" xfId="150" applyNumberFormat="1" applyFont="1" applyFill="1" applyBorder="1" applyAlignment="1">
      <alignment horizontal="center" vertical="center"/>
      <protection/>
    </xf>
    <xf numFmtId="3" fontId="4" fillId="40" borderId="10" xfId="150" applyNumberFormat="1" applyFont="1" applyFill="1" applyBorder="1" applyAlignment="1">
      <alignment horizontal="center" vertical="center"/>
      <protection/>
    </xf>
    <xf numFmtId="3" fontId="4" fillId="3" borderId="10" xfId="150" applyNumberFormat="1" applyFont="1" applyFill="1" applyBorder="1" applyAlignment="1">
      <alignment horizontal="center" vertical="center"/>
      <protection/>
    </xf>
    <xf numFmtId="3" fontId="8" fillId="40" borderId="10" xfId="150" applyNumberFormat="1" applyFont="1" applyFill="1" applyBorder="1" applyAlignment="1">
      <alignment horizontal="center" vertical="center"/>
      <protection/>
    </xf>
    <xf numFmtId="3" fontId="8" fillId="3" borderId="10" xfId="150" applyNumberFormat="1" applyFont="1" applyFill="1" applyBorder="1" applyAlignment="1">
      <alignment horizontal="center" vertical="center"/>
      <protection/>
    </xf>
    <xf numFmtId="0" fontId="21" fillId="0" borderId="0" xfId="98" applyFont="1" applyAlignment="1">
      <alignment horizontal="center" vertical="center"/>
      <protection/>
    </xf>
    <xf numFmtId="0" fontId="28" fillId="0" borderId="0" xfId="98" applyFont="1" applyAlignment="1">
      <alignment horizontal="center" vertical="top"/>
      <protection/>
    </xf>
    <xf numFmtId="0" fontId="28" fillId="0" borderId="0" xfId="98" applyFont="1" applyAlignment="1">
      <alignment horizontal="center" vertical="center"/>
      <protection/>
    </xf>
    <xf numFmtId="0" fontId="3" fillId="0" borderId="0" xfId="98" applyAlignment="1">
      <alignment vertical="center"/>
      <protection/>
    </xf>
    <xf numFmtId="0" fontId="29" fillId="0" borderId="0" xfId="98" applyFont="1" applyAlignment="1">
      <alignment horizontal="center" vertical="center"/>
      <protection/>
    </xf>
    <xf numFmtId="0" fontId="29" fillId="0" borderId="0" xfId="98" applyFont="1" applyAlignment="1">
      <alignment vertical="center"/>
      <protection/>
    </xf>
    <xf numFmtId="0" fontId="21" fillId="10" borderId="10" xfId="98" applyFont="1" applyFill="1" applyBorder="1" applyAlignment="1">
      <alignment horizontal="center" vertical="center"/>
      <protection/>
    </xf>
    <xf numFmtId="0" fontId="3" fillId="10" borderId="10" xfId="98" applyFill="1" applyBorder="1" applyAlignment="1">
      <alignment horizontal="center" vertical="center" wrapText="1"/>
      <protection/>
    </xf>
    <xf numFmtId="0" fontId="21" fillId="10" borderId="10" xfId="98" applyFont="1" applyFill="1" applyBorder="1" applyAlignment="1">
      <alignment horizontal="left" vertical="center"/>
      <protection/>
    </xf>
    <xf numFmtId="3" fontId="21" fillId="10" borderId="10" xfId="98" applyNumberFormat="1" applyFont="1" applyFill="1" applyBorder="1" applyAlignment="1">
      <alignment horizontal="center" vertical="center"/>
      <protection/>
    </xf>
    <xf numFmtId="0" fontId="30" fillId="0" borderId="10" xfId="98" applyFont="1" applyBorder="1" applyAlignment="1">
      <alignment horizontal="center" vertical="center"/>
      <protection/>
    </xf>
    <xf numFmtId="49" fontId="30" fillId="0" borderId="10" xfId="98" applyNumberFormat="1" applyFont="1" applyBorder="1" applyAlignment="1">
      <alignment horizontal="center" vertical="center"/>
      <protection/>
    </xf>
    <xf numFmtId="0" fontId="30" fillId="0" borderId="10" xfId="98" applyFont="1" applyBorder="1" applyAlignment="1">
      <alignment horizontal="left" vertical="center" wrapText="1"/>
      <protection/>
    </xf>
    <xf numFmtId="3" fontId="30" fillId="0" borderId="10" xfId="98" applyNumberFormat="1" applyFont="1" applyBorder="1" applyAlignment="1">
      <alignment horizontal="center" vertical="center"/>
      <protection/>
    </xf>
    <xf numFmtId="0" fontId="29" fillId="0" borderId="0" xfId="98" applyFont="1" applyAlignment="1">
      <alignment horizontal="center" vertical="top"/>
      <protection/>
    </xf>
    <xf numFmtId="0" fontId="30" fillId="0" borderId="10" xfId="98" applyFont="1" applyBorder="1" applyAlignment="1">
      <alignment horizontal="left" vertical="center"/>
      <protection/>
    </xf>
    <xf numFmtId="0" fontId="3" fillId="0" borderId="10" xfId="98" applyBorder="1" applyAlignment="1">
      <alignment vertical="center"/>
      <protection/>
    </xf>
    <xf numFmtId="0" fontId="31" fillId="0" borderId="10" xfId="98" applyFont="1" applyFill="1" applyBorder="1" applyAlignment="1">
      <alignment horizontal="center" vertical="center"/>
      <protection/>
    </xf>
    <xf numFmtId="0" fontId="32" fillId="0" borderId="10" xfId="98" applyFont="1" applyFill="1" applyBorder="1" applyAlignment="1">
      <alignment horizontal="center" vertical="center"/>
      <protection/>
    </xf>
    <xf numFmtId="0" fontId="32" fillId="39" borderId="10" xfId="98" applyFont="1" applyFill="1" applyBorder="1" applyAlignment="1">
      <alignment horizontal="left" vertical="center"/>
      <protection/>
    </xf>
    <xf numFmtId="3" fontId="32" fillId="39" borderId="10" xfId="98" applyNumberFormat="1" applyFont="1" applyFill="1" applyBorder="1" applyAlignment="1">
      <alignment horizontal="center" vertical="center"/>
      <protection/>
    </xf>
    <xf numFmtId="0" fontId="30" fillId="0" borderId="10" xfId="138" applyFont="1" applyBorder="1" applyAlignment="1">
      <alignment horizontal="center" vertical="center"/>
      <protection/>
    </xf>
    <xf numFmtId="0" fontId="29" fillId="0" borderId="0" xfId="138" applyFont="1" applyAlignment="1">
      <alignment horizontal="center" vertical="center"/>
      <protection/>
    </xf>
    <xf numFmtId="0" fontId="29" fillId="0" borderId="0" xfId="138" applyFont="1" applyAlignment="1">
      <alignment vertical="center"/>
      <protection/>
    </xf>
    <xf numFmtId="0" fontId="77" fillId="0" borderId="0" xfId="138" applyAlignment="1">
      <alignment vertical="center"/>
      <protection/>
    </xf>
    <xf numFmtId="0" fontId="30" fillId="0" borderId="10" xfId="98" applyFont="1" applyFill="1" applyBorder="1" applyAlignment="1">
      <alignment horizontal="center" vertical="center"/>
      <protection/>
    </xf>
    <xf numFmtId="0" fontId="29" fillId="0" borderId="10" xfId="98" applyFont="1" applyFill="1" applyBorder="1" applyAlignment="1">
      <alignment horizontal="left" vertical="center"/>
      <protection/>
    </xf>
    <xf numFmtId="3" fontId="29" fillId="0" borderId="10" xfId="98" applyNumberFormat="1" applyFont="1" applyFill="1" applyBorder="1" applyAlignment="1">
      <alignment horizontal="center" vertical="center"/>
      <protection/>
    </xf>
    <xf numFmtId="0" fontId="33" fillId="0" borderId="10" xfId="98" applyFont="1" applyFill="1" applyBorder="1" applyAlignment="1">
      <alignment horizontal="center" vertical="center"/>
      <protection/>
    </xf>
    <xf numFmtId="0" fontId="31" fillId="0" borderId="10" xfId="98" applyFont="1" applyFill="1" applyBorder="1" applyAlignment="1">
      <alignment horizontal="left" vertical="center"/>
      <protection/>
    </xf>
    <xf numFmtId="0" fontId="30" fillId="0" borderId="10" xfId="98" applyFont="1" applyBorder="1" applyAlignment="1">
      <alignment horizontal="center" vertical="center"/>
      <protection/>
    </xf>
    <xf numFmtId="0" fontId="30" fillId="0" borderId="10" xfId="98" applyFont="1" applyBorder="1" applyAlignment="1">
      <alignment horizontal="left" vertical="center" wrapText="1"/>
      <protection/>
    </xf>
    <xf numFmtId="3" fontId="30" fillId="0" borderId="10" xfId="98" applyNumberFormat="1" applyFont="1" applyBorder="1" applyAlignment="1">
      <alignment horizontal="center" vertical="center"/>
      <protection/>
    </xf>
    <xf numFmtId="0" fontId="10" fillId="36" borderId="0" xfId="108" applyFont="1" applyFill="1" applyBorder="1" applyAlignment="1">
      <alignment vertical="center"/>
      <protection/>
    </xf>
    <xf numFmtId="0" fontId="3" fillId="0" borderId="0" xfId="108">
      <alignment/>
      <protection/>
    </xf>
    <xf numFmtId="0" fontId="4" fillId="41" borderId="10" xfId="108" applyFont="1" applyFill="1" applyBorder="1" applyAlignment="1">
      <alignment horizontal="center" vertical="center" wrapText="1"/>
      <protection/>
    </xf>
    <xf numFmtId="0" fontId="9" fillId="0" borderId="10" xfId="108" applyFont="1" applyBorder="1" applyAlignment="1">
      <alignment horizontal="center" vertical="center"/>
      <protection/>
    </xf>
    <xf numFmtId="0" fontId="8" fillId="0" borderId="10" xfId="108" applyFont="1" applyBorder="1" applyAlignment="1">
      <alignment horizontal="center" vertical="center"/>
      <protection/>
    </xf>
    <xf numFmtId="0" fontId="34" fillId="0" borderId="0" xfId="108" applyFont="1">
      <alignment/>
      <protection/>
    </xf>
    <xf numFmtId="0" fontId="25" fillId="4" borderId="10" xfId="108" applyFont="1" applyFill="1" applyBorder="1" applyAlignment="1">
      <alignment horizontal="center" vertical="center"/>
      <protection/>
    </xf>
    <xf numFmtId="3" fontId="25" fillId="4" borderId="10" xfId="108" applyNumberFormat="1" applyFont="1" applyFill="1" applyBorder="1" applyAlignment="1">
      <alignment horizontal="right" vertical="center"/>
      <protection/>
    </xf>
    <xf numFmtId="3" fontId="35" fillId="4" borderId="10" xfId="108" applyNumberFormat="1" applyFont="1" applyFill="1" applyBorder="1" applyAlignment="1">
      <alignment horizontal="center" vertical="center"/>
      <protection/>
    </xf>
    <xf numFmtId="0" fontId="2" fillId="33" borderId="10" xfId="108" applyFont="1" applyFill="1" applyBorder="1" applyAlignment="1">
      <alignment horizontal="center" vertical="center" wrapText="1"/>
      <protection/>
    </xf>
    <xf numFmtId="0" fontId="2" fillId="33" borderId="10" xfId="108" applyFont="1" applyFill="1" applyBorder="1" applyAlignment="1">
      <alignment vertical="center" wrapText="1"/>
      <protection/>
    </xf>
    <xf numFmtId="3" fontId="2" fillId="33" borderId="10" xfId="108" applyNumberFormat="1" applyFont="1" applyFill="1" applyBorder="1" applyAlignment="1">
      <alignment vertical="center" wrapText="1"/>
      <protection/>
    </xf>
    <xf numFmtId="0" fontId="4" fillId="33" borderId="10" xfId="108" applyFont="1" applyFill="1" applyBorder="1" applyAlignment="1">
      <alignment horizontal="left" vertical="center" wrapText="1"/>
      <protection/>
    </xf>
    <xf numFmtId="0" fontId="2" fillId="0" borderId="10" xfId="108" applyFont="1" applyFill="1" applyBorder="1" applyAlignment="1">
      <alignment vertical="center" wrapText="1"/>
      <protection/>
    </xf>
    <xf numFmtId="3" fontId="2" fillId="0" borderId="10" xfId="108" applyNumberFormat="1" applyFont="1" applyFill="1" applyBorder="1" applyAlignment="1">
      <alignment vertical="center" wrapText="1"/>
      <protection/>
    </xf>
    <xf numFmtId="3" fontId="2" fillId="0" borderId="10" xfId="108" applyNumberFormat="1" applyFont="1" applyFill="1" applyBorder="1" applyAlignment="1">
      <alignment horizontal="right" vertical="center" wrapText="1"/>
      <protection/>
    </xf>
    <xf numFmtId="3" fontId="2" fillId="33" borderId="10" xfId="108" applyNumberFormat="1" applyFont="1" applyFill="1" applyBorder="1" applyAlignment="1">
      <alignment horizontal="right" vertical="center" wrapText="1"/>
      <protection/>
    </xf>
    <xf numFmtId="0" fontId="25" fillId="33" borderId="10" xfId="108" applyFont="1" applyFill="1" applyBorder="1" applyAlignment="1">
      <alignment horizontal="center" vertical="center" wrapText="1"/>
      <protection/>
    </xf>
    <xf numFmtId="0" fontId="2" fillId="0" borderId="10" xfId="108" applyFont="1" applyBorder="1" applyAlignment="1">
      <alignment horizontal="center" vertical="center" wrapText="1"/>
      <protection/>
    </xf>
    <xf numFmtId="3" fontId="2" fillId="0" borderId="10" xfId="108" applyNumberFormat="1" applyFont="1" applyBorder="1" applyAlignment="1">
      <alignment vertical="center" wrapText="1"/>
      <protection/>
    </xf>
    <xf numFmtId="3" fontId="2" fillId="0" borderId="10" xfId="108" applyNumberFormat="1" applyFont="1" applyBorder="1" applyAlignment="1">
      <alignment horizontal="right" vertical="center" wrapText="1"/>
      <protection/>
    </xf>
    <xf numFmtId="0" fontId="25" fillId="4" borderId="10" xfId="108" applyFont="1" applyFill="1" applyBorder="1" applyAlignment="1">
      <alignment horizontal="center" vertical="center" wrapText="1"/>
      <protection/>
    </xf>
    <xf numFmtId="0" fontId="25" fillId="4" borderId="10" xfId="108" applyFont="1" applyFill="1" applyBorder="1" applyAlignment="1">
      <alignment vertical="center" wrapText="1"/>
      <protection/>
    </xf>
    <xf numFmtId="3" fontId="25" fillId="4" borderId="10" xfId="108" applyNumberFormat="1" applyFont="1" applyFill="1" applyBorder="1" applyAlignment="1">
      <alignment vertical="center" wrapText="1"/>
      <protection/>
    </xf>
    <xf numFmtId="0" fontId="35" fillId="4" borderId="10" xfId="108" applyFont="1" applyFill="1" applyBorder="1" applyAlignment="1">
      <alignment vertical="center" wrapText="1"/>
      <protection/>
    </xf>
    <xf numFmtId="0" fontId="23" fillId="0" borderId="0" xfId="108" applyFont="1">
      <alignment/>
      <protection/>
    </xf>
    <xf numFmtId="0" fontId="4" fillId="36" borderId="10" xfId="108" applyFont="1" applyFill="1" applyBorder="1" applyAlignment="1">
      <alignment vertical="center" wrapText="1"/>
      <protection/>
    </xf>
    <xf numFmtId="0" fontId="5" fillId="4" borderId="10" xfId="108" applyFont="1" applyFill="1" applyBorder="1" applyAlignment="1">
      <alignment horizontal="center" vertical="center" wrapText="1"/>
      <protection/>
    </xf>
    <xf numFmtId="0" fontId="5" fillId="4" borderId="10" xfId="108" applyFont="1" applyFill="1" applyBorder="1" applyAlignment="1">
      <alignment vertical="center" wrapText="1"/>
      <protection/>
    </xf>
    <xf numFmtId="3" fontId="5" fillId="4" borderId="10" xfId="108" applyNumberFormat="1" applyFont="1" applyFill="1" applyBorder="1" applyAlignment="1">
      <alignment vertical="center" wrapText="1"/>
      <protection/>
    </xf>
    <xf numFmtId="0" fontId="15" fillId="0" borderId="0" xfId="108" applyFont="1">
      <alignment/>
      <protection/>
    </xf>
    <xf numFmtId="0" fontId="4" fillId="33" borderId="10" xfId="108" applyFont="1" applyFill="1" applyBorder="1" applyAlignment="1">
      <alignment vertical="center" wrapText="1"/>
      <protection/>
    </xf>
    <xf numFmtId="0" fontId="3" fillId="0" borderId="0" xfId="108" applyFont="1">
      <alignment/>
      <protection/>
    </xf>
    <xf numFmtId="0" fontId="2" fillId="33" borderId="10" xfId="108" applyNumberFormat="1" applyFont="1" applyFill="1" applyBorder="1" applyAlignment="1">
      <alignment horizontal="left" vertical="center" wrapText="1"/>
      <protection/>
    </xf>
    <xf numFmtId="3" fontId="35" fillId="40" borderId="10" xfId="108" applyNumberFormat="1" applyFont="1" applyFill="1" applyBorder="1" applyAlignment="1">
      <alignment vertical="center" wrapText="1"/>
      <protection/>
    </xf>
    <xf numFmtId="0" fontId="13" fillId="36" borderId="10" xfId="108" applyFont="1" applyFill="1" applyBorder="1" applyAlignment="1">
      <alignment horizontal="center" vertical="center" wrapText="1"/>
      <protection/>
    </xf>
    <xf numFmtId="3" fontId="13" fillId="36" borderId="10" xfId="108" applyNumberFormat="1" applyFont="1" applyFill="1" applyBorder="1" applyAlignment="1">
      <alignment vertical="center" wrapText="1"/>
      <protection/>
    </xf>
    <xf numFmtId="0" fontId="2" fillId="0" borderId="10" xfId="108" applyFont="1" applyFill="1" applyBorder="1" applyAlignment="1">
      <alignment horizontal="center" vertical="center"/>
      <protection/>
    </xf>
    <xf numFmtId="0" fontId="9" fillId="36" borderId="10" xfId="108" applyFont="1" applyFill="1" applyBorder="1" applyAlignment="1">
      <alignment horizontal="center" vertical="center" wrapText="1"/>
      <protection/>
    </xf>
    <xf numFmtId="3" fontId="3" fillId="0" borderId="10" xfId="108" applyNumberFormat="1" applyFont="1" applyBorder="1" applyAlignment="1">
      <alignment vertical="center"/>
      <protection/>
    </xf>
    <xf numFmtId="3" fontId="9" fillId="33" borderId="10" xfId="108" applyNumberFormat="1" applyFont="1" applyFill="1" applyBorder="1" applyAlignment="1">
      <alignment vertical="center" wrapText="1"/>
      <protection/>
    </xf>
    <xf numFmtId="0" fontId="2" fillId="33" borderId="10" xfId="108" applyFont="1" applyFill="1" applyBorder="1" applyAlignment="1">
      <alignment horizontal="center" vertical="center"/>
      <protection/>
    </xf>
    <xf numFmtId="0" fontId="2" fillId="33" borderId="10" xfId="98" applyFont="1" applyFill="1" applyBorder="1" applyAlignment="1">
      <alignment horizontal="left" vertical="center" wrapText="1"/>
      <protection/>
    </xf>
    <xf numFmtId="3" fontId="3" fillId="33" borderId="10" xfId="108" applyNumberFormat="1" applyFont="1" applyFill="1" applyBorder="1" applyAlignment="1">
      <alignment vertical="center"/>
      <protection/>
    </xf>
    <xf numFmtId="3" fontId="27" fillId="39" borderId="10" xfId="108" applyNumberFormat="1" applyFont="1" applyFill="1" applyBorder="1" applyAlignment="1">
      <alignment vertical="center"/>
      <protection/>
    </xf>
    <xf numFmtId="0" fontId="3" fillId="0" borderId="10" xfId="108" applyBorder="1">
      <alignment/>
      <protection/>
    </xf>
    <xf numFmtId="3" fontId="24" fillId="40" borderId="10" xfId="108" applyNumberFormat="1" applyFont="1" applyFill="1" applyBorder="1" applyAlignment="1">
      <alignment vertical="center"/>
      <protection/>
    </xf>
    <xf numFmtId="0" fontId="24" fillId="40" borderId="10" xfId="108" applyFont="1" applyFill="1" applyBorder="1" applyAlignment="1">
      <alignment vertical="center"/>
      <protection/>
    </xf>
    <xf numFmtId="0" fontId="30" fillId="0" borderId="10" xfId="0" applyFont="1" applyBorder="1" applyAlignment="1">
      <alignment horizontal="center" vertical="center"/>
    </xf>
    <xf numFmtId="0" fontId="29" fillId="0" borderId="10" xfId="0" applyFont="1" applyBorder="1" applyAlignment="1">
      <alignment horizontal="left" vertical="center" wrapText="1"/>
    </xf>
    <xf numFmtId="3" fontId="29" fillId="0" borderId="10" xfId="0" applyNumberFormat="1" applyFont="1" applyBorder="1" applyAlignment="1">
      <alignment horizontal="center" vertical="center"/>
    </xf>
    <xf numFmtId="0" fontId="4" fillId="33" borderId="10" xfId="150" applyFont="1" applyFill="1" applyBorder="1" applyAlignment="1">
      <alignment horizontal="center" vertical="center" wrapText="1"/>
      <protection/>
    </xf>
    <xf numFmtId="49" fontId="2" fillId="33" borderId="10" xfId="150" applyNumberFormat="1" applyFont="1" applyFill="1" applyBorder="1" applyAlignment="1">
      <alignment horizontal="center" vertical="center"/>
      <protection/>
    </xf>
    <xf numFmtId="0" fontId="2" fillId="33" borderId="0" xfId="140" applyFill="1" applyAlignment="1">
      <alignment horizontal="center" vertical="center"/>
      <protection/>
    </xf>
    <xf numFmtId="0" fontId="2" fillId="33" borderId="0" xfId="140" applyFont="1" applyFill="1" applyAlignment="1">
      <alignment horizontal="center" vertical="center"/>
      <protection/>
    </xf>
    <xf numFmtId="0" fontId="5" fillId="33" borderId="0" xfId="151" applyFont="1" applyFill="1" applyBorder="1" applyAlignment="1">
      <alignment horizontal="left" vertical="center" wrapText="1"/>
      <protection/>
    </xf>
    <xf numFmtId="3" fontId="2" fillId="33" borderId="12" xfId="140" applyNumberFormat="1" applyFill="1" applyBorder="1" applyAlignment="1">
      <alignment horizontal="center" vertical="center"/>
      <protection/>
    </xf>
    <xf numFmtId="0" fontId="2" fillId="33" borderId="0" xfId="140" applyFill="1">
      <alignment/>
      <protection/>
    </xf>
    <xf numFmtId="0" fontId="30" fillId="0" borderId="10" xfId="138" applyFont="1" applyBorder="1" applyAlignment="1">
      <alignment horizontal="center" vertical="center" wrapText="1"/>
      <protection/>
    </xf>
    <xf numFmtId="0" fontId="29" fillId="0" borderId="10" xfId="98" applyFont="1" applyBorder="1" applyAlignment="1">
      <alignment horizontal="center" vertical="center"/>
      <protection/>
    </xf>
    <xf numFmtId="0" fontId="3" fillId="0" borderId="10" xfId="98" applyFont="1" applyBorder="1" applyAlignment="1">
      <alignment horizontal="center" vertical="center" wrapText="1"/>
      <protection/>
    </xf>
    <xf numFmtId="0" fontId="8" fillId="0" borderId="10" xfId="150" applyFont="1" applyFill="1" applyBorder="1" applyAlignment="1">
      <alignment horizontal="center" vertical="center"/>
      <protection/>
    </xf>
    <xf numFmtId="49" fontId="4" fillId="0" borderId="10" xfId="150" applyNumberFormat="1" applyFont="1" applyFill="1" applyBorder="1" applyAlignment="1">
      <alignment horizontal="center" vertical="center"/>
      <protection/>
    </xf>
    <xf numFmtId="49" fontId="4" fillId="0" borderId="14" xfId="150" applyNumberFormat="1" applyFont="1" applyFill="1" applyBorder="1" applyAlignment="1">
      <alignment horizontal="center" vertical="center"/>
      <protection/>
    </xf>
    <xf numFmtId="49" fontId="4" fillId="0" borderId="15" xfId="150" applyNumberFormat="1" applyFont="1" applyFill="1" applyBorder="1" applyAlignment="1">
      <alignment horizontal="center" vertical="center"/>
      <protection/>
    </xf>
    <xf numFmtId="0" fontId="0" fillId="0" borderId="15" xfId="133" applyBorder="1">
      <alignment/>
      <protection/>
    </xf>
    <xf numFmtId="0" fontId="4" fillId="0" borderId="10" xfId="150" applyFont="1" applyFill="1" applyBorder="1" applyAlignment="1">
      <alignment horizontal="center" vertical="center"/>
      <protection/>
    </xf>
    <xf numFmtId="0" fontId="4" fillId="0" borderId="14" xfId="150" applyFont="1" applyFill="1" applyBorder="1" applyAlignment="1">
      <alignment horizontal="center" vertical="center"/>
      <protection/>
    </xf>
    <xf numFmtId="0" fontId="4" fillId="0" borderId="15" xfId="150" applyFont="1" applyFill="1" applyBorder="1" applyAlignment="1">
      <alignment horizontal="center" vertical="center"/>
      <protection/>
    </xf>
    <xf numFmtId="49" fontId="4" fillId="0" borderId="14" xfId="150" applyNumberFormat="1" applyFont="1" applyFill="1" applyBorder="1" applyAlignment="1">
      <alignment horizontal="center" vertical="center" wrapText="1"/>
      <protection/>
    </xf>
    <xf numFmtId="49" fontId="4" fillId="0" borderId="15" xfId="150" applyNumberFormat="1" applyFont="1" applyFill="1" applyBorder="1" applyAlignment="1">
      <alignment horizontal="center" vertical="center" wrapText="1"/>
      <protection/>
    </xf>
    <xf numFmtId="49" fontId="4" fillId="0" borderId="10" xfId="150" applyNumberFormat="1" applyFont="1" applyFill="1" applyBorder="1" applyAlignment="1">
      <alignment horizontal="center" vertical="center" wrapText="1"/>
      <protection/>
    </xf>
    <xf numFmtId="49" fontId="4" fillId="0" borderId="14" xfId="151" applyNumberFormat="1" applyFont="1" applyFill="1" applyBorder="1" applyAlignment="1">
      <alignment horizontal="center" vertical="center" wrapText="1"/>
      <protection/>
    </xf>
    <xf numFmtId="49" fontId="4" fillId="0" borderId="15" xfId="151" applyNumberFormat="1" applyFont="1" applyFill="1" applyBorder="1" applyAlignment="1">
      <alignment horizontal="center" vertical="center" wrapText="1"/>
      <protection/>
    </xf>
    <xf numFmtId="49" fontId="4" fillId="0" borderId="10" xfId="151" applyNumberFormat="1" applyFont="1" applyFill="1" applyBorder="1" applyAlignment="1">
      <alignment horizontal="center" vertical="center" wrapText="1"/>
      <protection/>
    </xf>
    <xf numFmtId="49" fontId="5" fillId="0" borderId="10" xfId="151" applyNumberFormat="1" applyFont="1" applyFill="1" applyBorder="1" applyAlignment="1">
      <alignment horizontal="center" vertical="center" wrapText="1"/>
      <protection/>
    </xf>
    <xf numFmtId="3" fontId="8" fillId="3" borderId="14" xfId="150" applyNumberFormat="1" applyFont="1" applyFill="1" applyBorder="1" applyAlignment="1">
      <alignment horizontal="center" vertical="center"/>
      <protection/>
    </xf>
    <xf numFmtId="3" fontId="8" fillId="3" borderId="16" xfId="150" applyNumberFormat="1" applyFont="1" applyFill="1" applyBorder="1" applyAlignment="1">
      <alignment horizontal="center" vertical="center"/>
      <protection/>
    </xf>
    <xf numFmtId="3" fontId="8" fillId="3" borderId="15" xfId="150" applyNumberFormat="1" applyFont="1" applyFill="1" applyBorder="1" applyAlignment="1">
      <alignment horizontal="center" vertical="center"/>
      <protection/>
    </xf>
    <xf numFmtId="49" fontId="4" fillId="36" borderId="10" xfId="150" applyNumberFormat="1" applyFont="1" applyFill="1" applyBorder="1" applyAlignment="1">
      <alignment horizontal="center" vertical="center"/>
      <protection/>
    </xf>
    <xf numFmtId="49" fontId="4" fillId="36" borderId="10" xfId="150" applyNumberFormat="1" applyFont="1" applyFill="1" applyBorder="1" applyAlignment="1">
      <alignment horizontal="center" vertical="center" wrapText="1"/>
      <protection/>
    </xf>
    <xf numFmtId="0" fontId="4" fillId="33" borderId="10" xfId="150" applyFont="1" applyFill="1" applyBorder="1" applyAlignment="1">
      <alignment horizontal="center" vertical="center"/>
      <protection/>
    </xf>
    <xf numFmtId="49" fontId="2" fillId="0" borderId="13" xfId="150" applyNumberFormat="1" applyFont="1" applyBorder="1" applyAlignment="1">
      <alignment horizontal="center" vertical="center" wrapText="1"/>
      <protection/>
    </xf>
    <xf numFmtId="49" fontId="2" fillId="0" borderId="17" xfId="150" applyNumberFormat="1" applyFont="1" applyBorder="1" applyAlignment="1">
      <alignment horizontal="center" vertical="center" wrapText="1"/>
      <protection/>
    </xf>
    <xf numFmtId="49" fontId="2" fillId="0" borderId="18" xfId="150" applyNumberFormat="1" applyFont="1" applyBorder="1" applyAlignment="1">
      <alignment horizontal="center" vertical="center" wrapText="1"/>
      <protection/>
    </xf>
    <xf numFmtId="49" fontId="13" fillId="37" borderId="10" xfId="150" applyNumberFormat="1" applyFont="1" applyFill="1" applyBorder="1" applyAlignment="1">
      <alignment horizontal="center" vertical="center"/>
      <protection/>
    </xf>
    <xf numFmtId="0" fontId="13" fillId="37" borderId="10" xfId="150" applyFont="1" applyFill="1" applyBorder="1" applyAlignment="1">
      <alignment horizontal="center" vertical="center"/>
      <protection/>
    </xf>
    <xf numFmtId="3" fontId="7" fillId="40" borderId="12" xfId="150" applyNumberFormat="1" applyFont="1" applyFill="1" applyBorder="1" applyAlignment="1">
      <alignment horizontal="center" vertical="center"/>
      <protection/>
    </xf>
    <xf numFmtId="3" fontId="7" fillId="3" borderId="12" xfId="150" applyNumberFormat="1" applyFont="1" applyFill="1" applyBorder="1" applyAlignment="1">
      <alignment horizontal="center" vertical="center"/>
      <protection/>
    </xf>
    <xf numFmtId="0" fontId="10" fillId="0" borderId="0" xfId="150" applyFont="1" applyAlignment="1">
      <alignment horizontal="center" vertical="center"/>
      <protection/>
    </xf>
    <xf numFmtId="0" fontId="4" fillId="33" borderId="10" xfId="150" applyFont="1" applyFill="1" applyBorder="1" applyAlignment="1">
      <alignment horizontal="center" vertical="center" wrapText="1"/>
      <protection/>
    </xf>
    <xf numFmtId="0" fontId="7" fillId="33" borderId="10" xfId="150" applyFont="1" applyFill="1" applyBorder="1" applyAlignment="1">
      <alignment horizontal="center" vertical="center" wrapText="1"/>
      <protection/>
    </xf>
    <xf numFmtId="0" fontId="87" fillId="38" borderId="10" xfId="0" applyFont="1" applyFill="1" applyBorder="1" applyAlignment="1">
      <alignment horizontal="center" vertical="center"/>
    </xf>
    <xf numFmtId="49" fontId="2" fillId="0" borderId="14" xfId="150" applyNumberFormat="1" applyFont="1" applyBorder="1" applyAlignment="1">
      <alignment horizontal="center" vertical="center"/>
      <protection/>
    </xf>
    <xf numFmtId="49" fontId="2" fillId="0" borderId="15" xfId="150" applyNumberFormat="1" applyFont="1" applyBorder="1" applyAlignment="1">
      <alignment horizontal="center" vertical="center"/>
      <protection/>
    </xf>
    <xf numFmtId="0" fontId="0" fillId="10" borderId="10" xfId="0" applyFill="1" applyBorder="1" applyAlignment="1">
      <alignment horizontal="center"/>
    </xf>
    <xf numFmtId="0" fontId="10" fillId="33" borderId="10" xfId="150" applyFont="1" applyFill="1" applyBorder="1" applyAlignment="1">
      <alignment horizontal="center" vertical="center" wrapText="1"/>
      <protection/>
    </xf>
    <xf numFmtId="49" fontId="13" fillId="38" borderId="10" xfId="150" applyNumberFormat="1" applyFont="1" applyFill="1" applyBorder="1" applyAlignment="1">
      <alignment horizontal="center" vertical="center"/>
      <protection/>
    </xf>
    <xf numFmtId="0" fontId="12" fillId="38" borderId="10" xfId="150" applyFont="1" applyFill="1" applyBorder="1" applyAlignment="1">
      <alignment horizontal="center" vertical="center"/>
      <protection/>
    </xf>
    <xf numFmtId="49" fontId="9" fillId="0" borderId="10" xfId="150" applyNumberFormat="1" applyFont="1" applyBorder="1" applyAlignment="1">
      <alignment horizontal="center" vertical="center"/>
      <protection/>
    </xf>
    <xf numFmtId="2" fontId="10" fillId="33" borderId="10" xfId="150" applyNumberFormat="1" applyFont="1" applyFill="1" applyBorder="1" applyAlignment="1">
      <alignment horizontal="center" vertical="center" wrapText="1"/>
      <protection/>
    </xf>
    <xf numFmtId="49" fontId="5" fillId="10" borderId="10" xfId="150" applyNumberFormat="1" applyFont="1" applyFill="1" applyBorder="1" applyAlignment="1">
      <alignment horizontal="center" vertical="center"/>
      <protection/>
    </xf>
    <xf numFmtId="0" fontId="13" fillId="34" borderId="10" xfId="150" applyFont="1" applyFill="1" applyBorder="1" applyAlignment="1">
      <alignment horizontal="center" vertical="center"/>
      <protection/>
    </xf>
    <xf numFmtId="49" fontId="9" fillId="0" borderId="14" xfId="150" applyNumberFormat="1" applyFont="1" applyBorder="1" applyAlignment="1">
      <alignment horizontal="center" vertical="center"/>
      <protection/>
    </xf>
    <xf numFmtId="49" fontId="9" fillId="0" borderId="15" xfId="150" applyNumberFormat="1" applyFont="1" applyBorder="1" applyAlignment="1">
      <alignment horizontal="center" vertical="center"/>
      <protection/>
    </xf>
    <xf numFmtId="0" fontId="14" fillId="33" borderId="10" xfId="150" applyFont="1" applyFill="1" applyBorder="1" applyAlignment="1">
      <alignment horizontal="center" vertical="center"/>
      <protection/>
    </xf>
    <xf numFmtId="0" fontId="12" fillId="37" borderId="10" xfId="150" applyFont="1" applyFill="1" applyBorder="1" applyAlignment="1">
      <alignment horizontal="center" vertical="center"/>
      <protection/>
    </xf>
    <xf numFmtId="0" fontId="2" fillId="10" borderId="10" xfId="145" applyFont="1" applyFill="1" applyBorder="1" applyAlignment="1">
      <alignment horizontal="center" vertical="center"/>
      <protection/>
    </xf>
    <xf numFmtId="0" fontId="2" fillId="10" borderId="10" xfId="145" applyFill="1" applyBorder="1" applyAlignment="1">
      <alignment horizontal="center" vertical="center"/>
      <protection/>
    </xf>
    <xf numFmtId="49" fontId="5" fillId="38" borderId="10" xfId="150" applyNumberFormat="1" applyFont="1" applyFill="1" applyBorder="1" applyAlignment="1">
      <alignment horizontal="center" vertical="center"/>
      <protection/>
    </xf>
    <xf numFmtId="0" fontId="2" fillId="38" borderId="10" xfId="150" applyFont="1" applyFill="1" applyBorder="1" applyAlignment="1">
      <alignment horizontal="center" vertical="center"/>
      <protection/>
    </xf>
    <xf numFmtId="0" fontId="5" fillId="34" borderId="10" xfId="150" applyFont="1" applyFill="1" applyBorder="1" applyAlignment="1">
      <alignment horizontal="center" vertical="center"/>
      <protection/>
    </xf>
    <xf numFmtId="0" fontId="9" fillId="0" borderId="10" xfId="150" applyFont="1" applyFill="1" applyBorder="1" applyAlignment="1">
      <alignment horizontal="center" vertical="center"/>
      <protection/>
    </xf>
    <xf numFmtId="0" fontId="9" fillId="0" borderId="10" xfId="150" applyFont="1" applyBorder="1" applyAlignment="1">
      <alignment horizontal="center" vertical="center"/>
      <protection/>
    </xf>
    <xf numFmtId="0" fontId="14" fillId="33" borderId="14" xfId="150" applyFont="1" applyFill="1" applyBorder="1" applyAlignment="1">
      <alignment horizontal="center" vertical="center"/>
      <protection/>
    </xf>
    <xf numFmtId="0" fontId="14" fillId="33" borderId="16" xfId="150" applyFont="1" applyFill="1" applyBorder="1" applyAlignment="1">
      <alignment horizontal="center" vertical="center"/>
      <protection/>
    </xf>
    <xf numFmtId="0" fontId="14" fillId="33" borderId="15" xfId="150" applyFont="1" applyFill="1" applyBorder="1" applyAlignment="1">
      <alignment horizontal="center" vertical="center"/>
      <protection/>
    </xf>
    <xf numFmtId="3" fontId="7" fillId="33" borderId="10" xfId="150" applyNumberFormat="1" applyFont="1" applyFill="1" applyBorder="1" applyAlignment="1">
      <alignment horizontal="center" vertical="center" wrapText="1"/>
      <protection/>
    </xf>
    <xf numFmtId="3" fontId="4" fillId="33" borderId="10" xfId="150" applyNumberFormat="1" applyFont="1" applyFill="1" applyBorder="1" applyAlignment="1">
      <alignment horizontal="center" vertical="center"/>
      <protection/>
    </xf>
    <xf numFmtId="0" fontId="10" fillId="0" borderId="0" xfId="150" applyFont="1" applyAlignment="1">
      <alignment/>
      <protection/>
    </xf>
    <xf numFmtId="0" fontId="2" fillId="10" borderId="10" xfId="147" applyFont="1" applyFill="1" applyBorder="1" applyAlignment="1">
      <alignment horizontal="center" vertical="center"/>
      <protection/>
    </xf>
    <xf numFmtId="0" fontId="2" fillId="10" borderId="10" xfId="147" applyFill="1" applyBorder="1" applyAlignment="1">
      <alignment horizontal="center" vertical="center"/>
      <protection/>
    </xf>
    <xf numFmtId="0" fontId="5" fillId="6" borderId="14" xfId="150" applyFont="1" applyFill="1" applyBorder="1" applyAlignment="1">
      <alignment horizontal="center" vertical="center"/>
      <protection/>
    </xf>
    <xf numFmtId="0" fontId="5" fillId="6" borderId="15" xfId="150" applyFont="1" applyFill="1" applyBorder="1" applyAlignment="1">
      <alignment horizontal="center" vertical="center"/>
      <protection/>
    </xf>
    <xf numFmtId="0" fontId="8" fillId="34" borderId="10" xfId="150" applyFont="1" applyFill="1" applyBorder="1" applyAlignment="1">
      <alignment horizontal="center" vertical="center"/>
      <protection/>
    </xf>
    <xf numFmtId="49" fontId="9" fillId="0" borderId="10" xfId="150" applyNumberFormat="1" applyFont="1" applyFill="1" applyBorder="1" applyAlignment="1">
      <alignment horizontal="center" vertical="center"/>
      <protection/>
    </xf>
    <xf numFmtId="0" fontId="2" fillId="10" borderId="10" xfId="73" applyFont="1" applyFill="1" applyBorder="1" applyAlignment="1">
      <alignment horizontal="center" vertical="center"/>
      <protection/>
    </xf>
    <xf numFmtId="0" fontId="2" fillId="10" borderId="10" xfId="73" applyFill="1" applyBorder="1" applyAlignment="1">
      <alignment horizontal="center" vertical="center"/>
      <protection/>
    </xf>
    <xf numFmtId="0" fontId="7" fillId="34" borderId="14" xfId="150" applyFont="1" applyFill="1" applyBorder="1" applyAlignment="1">
      <alignment horizontal="center" vertical="center"/>
      <protection/>
    </xf>
    <xf numFmtId="0" fontId="7" fillId="34" borderId="15" xfId="150" applyFont="1" applyFill="1" applyBorder="1" applyAlignment="1">
      <alignment horizontal="center" vertical="center"/>
      <protection/>
    </xf>
    <xf numFmtId="0" fontId="2" fillId="0" borderId="10" xfId="75" applyBorder="1" applyAlignment="1">
      <alignment horizontal="center" vertical="center"/>
      <protection/>
    </xf>
    <xf numFmtId="0" fontId="13" fillId="38" borderId="10" xfId="78" applyFont="1" applyFill="1" applyBorder="1" applyAlignment="1">
      <alignment horizontal="center" vertical="center"/>
      <protection/>
    </xf>
    <xf numFmtId="0" fontId="13" fillId="38" borderId="10" xfId="150" applyFont="1" applyFill="1" applyBorder="1" applyAlignment="1">
      <alignment horizontal="center" vertical="center"/>
      <protection/>
    </xf>
    <xf numFmtId="49" fontId="2" fillId="0" borderId="10" xfId="150" applyNumberFormat="1" applyFont="1" applyBorder="1" applyAlignment="1">
      <alignment horizontal="center" vertical="center"/>
      <protection/>
    </xf>
    <xf numFmtId="0" fontId="2" fillId="0" borderId="10" xfId="150" applyFont="1" applyBorder="1" applyAlignment="1">
      <alignment horizontal="center" vertical="center"/>
      <protection/>
    </xf>
    <xf numFmtId="0" fontId="5" fillId="12" borderId="10" xfId="150" applyFont="1" applyFill="1" applyBorder="1" applyAlignment="1">
      <alignment horizontal="center" vertical="center"/>
      <protection/>
    </xf>
    <xf numFmtId="0" fontId="2" fillId="0" borderId="10" xfId="150" applyFont="1" applyFill="1" applyBorder="1" applyAlignment="1">
      <alignment horizontal="center" vertical="center"/>
      <protection/>
    </xf>
    <xf numFmtId="49" fontId="2" fillId="33" borderId="10" xfId="150" applyNumberFormat="1" applyFont="1" applyFill="1" applyBorder="1" applyAlignment="1">
      <alignment horizontal="center" vertical="center"/>
      <protection/>
    </xf>
    <xf numFmtId="49" fontId="2" fillId="0" borderId="10" xfId="150" applyNumberFormat="1" applyFont="1" applyBorder="1" applyAlignment="1">
      <alignment horizontal="center" vertical="center" wrapText="1"/>
      <protection/>
    </xf>
    <xf numFmtId="49" fontId="2" fillId="0" borderId="10" xfId="151" applyNumberFormat="1" applyFont="1" applyBorder="1" applyAlignment="1">
      <alignment horizontal="center" vertical="center" wrapText="1"/>
      <protection/>
    </xf>
    <xf numFmtId="49" fontId="2" fillId="33" borderId="14" xfId="150" applyNumberFormat="1" applyFont="1" applyFill="1" applyBorder="1" applyAlignment="1">
      <alignment horizontal="center" vertical="center"/>
      <protection/>
    </xf>
    <xf numFmtId="49" fontId="2" fillId="33" borderId="15" xfId="150" applyNumberFormat="1" applyFont="1" applyFill="1" applyBorder="1" applyAlignment="1">
      <alignment horizontal="center" vertical="center"/>
      <protection/>
    </xf>
    <xf numFmtId="49" fontId="2" fillId="0" borderId="10" xfId="150" applyNumberFormat="1" applyFont="1" applyFill="1" applyBorder="1" applyAlignment="1">
      <alignment horizontal="center" vertical="center" wrapText="1"/>
      <protection/>
    </xf>
    <xf numFmtId="0" fontId="11" fillId="33" borderId="10" xfId="150" applyFont="1" applyFill="1" applyBorder="1" applyAlignment="1">
      <alignment horizontal="right" vertical="center"/>
      <protection/>
    </xf>
    <xf numFmtId="0" fontId="11" fillId="33" borderId="10" xfId="150" applyFont="1" applyFill="1" applyBorder="1" applyAlignment="1">
      <alignment horizontal="left" vertical="center"/>
      <protection/>
    </xf>
    <xf numFmtId="49" fontId="5" fillId="0" borderId="13" xfId="150" applyNumberFormat="1" applyFont="1" applyBorder="1" applyAlignment="1">
      <alignment horizontal="center" vertical="center"/>
      <protection/>
    </xf>
    <xf numFmtId="49" fontId="5" fillId="0" borderId="17" xfId="150" applyNumberFormat="1" applyFont="1" applyBorder="1" applyAlignment="1">
      <alignment horizontal="center" vertical="center"/>
      <protection/>
    </xf>
    <xf numFmtId="49" fontId="5" fillId="0" borderId="18" xfId="150" applyNumberFormat="1" applyFont="1" applyBorder="1" applyAlignment="1">
      <alignment horizontal="center" vertical="center"/>
      <protection/>
    </xf>
    <xf numFmtId="49" fontId="2" fillId="0" borderId="14" xfId="150" applyNumberFormat="1" applyFont="1" applyFill="1" applyBorder="1" applyAlignment="1">
      <alignment horizontal="center" vertical="center"/>
      <protection/>
    </xf>
    <xf numFmtId="49" fontId="2" fillId="0" borderId="15" xfId="150" applyNumberFormat="1" applyFont="1" applyFill="1" applyBorder="1" applyAlignment="1">
      <alignment horizontal="center" vertical="center"/>
      <protection/>
    </xf>
    <xf numFmtId="49" fontId="2" fillId="0" borderId="14" xfId="150" applyNumberFormat="1" applyFont="1" applyBorder="1" applyAlignment="1">
      <alignment horizontal="center" vertical="center"/>
      <protection/>
    </xf>
    <xf numFmtId="49" fontId="2" fillId="0" borderId="15" xfId="150" applyNumberFormat="1" applyFont="1" applyBorder="1" applyAlignment="1">
      <alignment horizontal="center" vertical="center"/>
      <protection/>
    </xf>
    <xf numFmtId="0" fontId="79" fillId="12" borderId="14" xfId="0" applyFont="1" applyFill="1" applyBorder="1" applyAlignment="1">
      <alignment horizontal="center" vertical="center"/>
    </xf>
    <xf numFmtId="0" fontId="79" fillId="12" borderId="16" xfId="0" applyFont="1" applyFill="1" applyBorder="1" applyAlignment="1">
      <alignment horizontal="center" vertical="center"/>
    </xf>
    <xf numFmtId="0" fontId="2" fillId="0" borderId="14" xfId="150" applyFont="1" applyBorder="1" applyAlignment="1">
      <alignment horizontal="center" vertical="center" wrapText="1"/>
      <protection/>
    </xf>
    <xf numFmtId="0" fontId="2" fillId="0" borderId="15" xfId="150" applyFont="1" applyBorder="1" applyAlignment="1">
      <alignment horizontal="center" vertical="center" wrapText="1"/>
      <protection/>
    </xf>
    <xf numFmtId="0" fontId="2" fillId="33" borderId="14" xfId="150" applyFont="1" applyFill="1" applyBorder="1" applyAlignment="1">
      <alignment horizontal="center" vertical="center" wrapText="1"/>
      <protection/>
    </xf>
    <xf numFmtId="0" fontId="2" fillId="33" borderId="15" xfId="150" applyFont="1" applyFill="1" applyBorder="1" applyAlignment="1">
      <alignment horizontal="center" vertical="center" wrapText="1"/>
      <protection/>
    </xf>
    <xf numFmtId="49" fontId="2" fillId="0" borderId="14" xfId="150" applyNumberFormat="1" applyFont="1" applyFill="1" applyBorder="1" applyAlignment="1">
      <alignment horizontal="center" vertical="center"/>
      <protection/>
    </xf>
    <xf numFmtId="0" fontId="2" fillId="33" borderId="14" xfId="150" applyFont="1" applyFill="1" applyBorder="1" applyAlignment="1">
      <alignment horizontal="center" vertical="center" wrapText="1"/>
      <protection/>
    </xf>
    <xf numFmtId="0" fontId="2" fillId="33" borderId="15" xfId="150" applyFont="1" applyFill="1" applyBorder="1" applyAlignment="1">
      <alignment horizontal="center" vertical="center" wrapText="1"/>
      <protection/>
    </xf>
    <xf numFmtId="0" fontId="98" fillId="38" borderId="10" xfId="98" applyFont="1" applyFill="1" applyBorder="1" applyAlignment="1">
      <alignment horizontal="center" vertical="center" wrapText="1"/>
      <protection/>
    </xf>
    <xf numFmtId="0" fontId="98" fillId="11" borderId="14" xfId="98" applyFont="1" applyFill="1" applyBorder="1" applyAlignment="1">
      <alignment horizontal="center" vertical="center" wrapText="1"/>
      <protection/>
    </xf>
    <xf numFmtId="0" fontId="98" fillId="11" borderId="16" xfId="98" applyFont="1" applyFill="1" applyBorder="1" applyAlignment="1">
      <alignment horizontal="center" vertical="center" wrapText="1"/>
      <protection/>
    </xf>
    <xf numFmtId="0" fontId="98" fillId="11" borderId="15" xfId="98" applyFont="1" applyFill="1" applyBorder="1" applyAlignment="1">
      <alignment horizontal="center" vertical="center" wrapText="1"/>
      <protection/>
    </xf>
    <xf numFmtId="0" fontId="5" fillId="33" borderId="10" xfId="150" applyFont="1" applyFill="1" applyBorder="1" applyAlignment="1">
      <alignment horizontal="center" vertical="center" wrapText="1"/>
      <protection/>
    </xf>
    <xf numFmtId="2" fontId="13" fillId="10" borderId="14" xfId="150" applyNumberFormat="1" applyFont="1" applyFill="1" applyBorder="1" applyAlignment="1">
      <alignment horizontal="center" vertical="center" wrapText="1"/>
      <protection/>
    </xf>
    <xf numFmtId="2" fontId="13" fillId="10" borderId="16" xfId="150" applyNumberFormat="1" applyFont="1" applyFill="1" applyBorder="1" applyAlignment="1">
      <alignment horizontal="center" vertical="center" wrapText="1"/>
      <protection/>
    </xf>
    <xf numFmtId="2" fontId="13" fillId="10" borderId="15" xfId="150" applyNumberFormat="1" applyFont="1" applyFill="1" applyBorder="1" applyAlignment="1">
      <alignment horizontal="center" vertical="center" wrapText="1"/>
      <protection/>
    </xf>
    <xf numFmtId="0" fontId="98" fillId="42" borderId="10" xfId="98" applyFont="1" applyFill="1" applyBorder="1" applyAlignment="1">
      <alignment horizontal="center" vertical="center" wrapText="1"/>
      <protection/>
    </xf>
    <xf numFmtId="0" fontId="98" fillId="8" borderId="10" xfId="98" applyFont="1" applyFill="1" applyBorder="1" applyAlignment="1">
      <alignment horizontal="center" vertical="center" wrapText="1"/>
      <protection/>
    </xf>
    <xf numFmtId="0" fontId="98" fillId="39" borderId="10" xfId="98" applyFont="1" applyFill="1" applyBorder="1" applyAlignment="1">
      <alignment horizontal="center" vertical="center" wrapText="1"/>
      <protection/>
    </xf>
    <xf numFmtId="0" fontId="98" fillId="13" borderId="10" xfId="98" applyFont="1" applyFill="1" applyBorder="1" applyAlignment="1">
      <alignment horizontal="center" vertical="center" wrapText="1"/>
      <protection/>
    </xf>
    <xf numFmtId="0" fontId="98" fillId="43" borderId="10" xfId="98" applyFont="1" applyFill="1" applyBorder="1" applyAlignment="1">
      <alignment horizontal="center" vertical="center" wrapText="1"/>
      <protection/>
    </xf>
    <xf numFmtId="49" fontId="23" fillId="36" borderId="10" xfId="149" applyNumberFormat="1" applyFont="1" applyFill="1" applyBorder="1" applyAlignment="1">
      <alignment horizontal="center" vertical="center"/>
      <protection/>
    </xf>
    <xf numFmtId="0" fontId="21" fillId="39" borderId="10" xfId="149" applyFont="1" applyFill="1" applyBorder="1" applyAlignment="1">
      <alignment horizontal="right" vertical="center" indent="1"/>
      <protection/>
    </xf>
    <xf numFmtId="3" fontId="18" fillId="0" borderId="0" xfId="98" applyNumberFormat="1" applyFont="1" applyBorder="1" applyAlignment="1">
      <alignment horizontal="center" vertical="center"/>
      <protection/>
    </xf>
    <xf numFmtId="0" fontId="18" fillId="0" borderId="0" xfId="98" applyFont="1" applyBorder="1" applyAlignment="1">
      <alignment horizontal="center" vertical="center"/>
      <protection/>
    </xf>
    <xf numFmtId="0" fontId="8" fillId="44" borderId="14" xfId="98" applyFont="1" applyFill="1" applyBorder="1" applyAlignment="1">
      <alignment horizontal="center" vertical="center" wrapText="1"/>
      <protection/>
    </xf>
    <xf numFmtId="0" fontId="8" fillId="44" borderId="16" xfId="98" applyFont="1" applyFill="1" applyBorder="1" applyAlignment="1">
      <alignment horizontal="center" vertical="center" wrapText="1"/>
      <protection/>
    </xf>
    <xf numFmtId="0" fontId="8" fillId="44" borderId="15" xfId="98" applyFont="1" applyFill="1" applyBorder="1" applyAlignment="1">
      <alignment horizontal="center" vertical="center" wrapText="1"/>
      <protection/>
    </xf>
    <xf numFmtId="0" fontId="98" fillId="3" borderId="10" xfId="98" applyFont="1" applyFill="1" applyBorder="1" applyAlignment="1">
      <alignment horizontal="center" vertical="center" wrapText="1"/>
      <protection/>
    </xf>
    <xf numFmtId="0" fontId="98" fillId="45" borderId="10" xfId="98" applyFont="1" applyFill="1" applyBorder="1" applyAlignment="1">
      <alignment horizontal="center" vertical="center" wrapText="1"/>
      <protection/>
    </xf>
    <xf numFmtId="0" fontId="8" fillId="33" borderId="10" xfId="98" applyFont="1" applyFill="1" applyBorder="1" applyAlignment="1">
      <alignment horizontal="center" vertical="center" wrapText="1"/>
      <protection/>
    </xf>
    <xf numFmtId="3" fontId="5" fillId="33" borderId="10" xfId="74" applyNumberFormat="1" applyFont="1" applyFill="1" applyBorder="1" applyAlignment="1">
      <alignment horizontal="center" vertical="center"/>
      <protection/>
    </xf>
    <xf numFmtId="0" fontId="29" fillId="0" borderId="13" xfId="98" applyFont="1" applyBorder="1" applyAlignment="1">
      <alignment horizontal="center" vertical="center" wrapText="1"/>
      <protection/>
    </xf>
    <xf numFmtId="0" fontId="29" fillId="0" borderId="17" xfId="98" applyFont="1" applyBorder="1" applyAlignment="1">
      <alignment horizontal="center" vertical="center" wrapText="1"/>
      <protection/>
    </xf>
    <xf numFmtId="0" fontId="29" fillId="0" borderId="18" xfId="98" applyFont="1" applyBorder="1" applyAlignment="1">
      <alignment horizontal="center" vertical="center" wrapText="1"/>
      <protection/>
    </xf>
    <xf numFmtId="0" fontId="27" fillId="16" borderId="19" xfId="98" applyFont="1" applyFill="1" applyBorder="1" applyAlignment="1">
      <alignment horizontal="center" vertical="center" wrapText="1"/>
      <protection/>
    </xf>
    <xf numFmtId="0" fontId="27" fillId="16" borderId="0" xfId="98" applyFont="1" applyFill="1" applyBorder="1" applyAlignment="1">
      <alignment horizontal="center" vertical="center" wrapText="1"/>
      <protection/>
    </xf>
    <xf numFmtId="0" fontId="15" fillId="38" borderId="10" xfId="98" applyFont="1" applyFill="1" applyBorder="1" applyAlignment="1">
      <alignment horizontal="center" vertical="center"/>
      <protection/>
    </xf>
    <xf numFmtId="0" fontId="5" fillId="38" borderId="10" xfId="98" applyFont="1" applyFill="1" applyBorder="1" applyAlignment="1">
      <alignment horizontal="center" vertical="center"/>
      <protection/>
    </xf>
    <xf numFmtId="0" fontId="15" fillId="38" borderId="10" xfId="98" applyFont="1" applyFill="1" applyBorder="1" applyAlignment="1">
      <alignment horizontal="center" vertical="center" wrapText="1"/>
      <protection/>
    </xf>
    <xf numFmtId="0" fontId="15" fillId="38" borderId="13" xfId="98" applyFont="1" applyFill="1" applyBorder="1" applyAlignment="1">
      <alignment horizontal="center" vertical="center" wrapText="1"/>
      <protection/>
    </xf>
    <xf numFmtId="0" fontId="15" fillId="38" borderId="18" xfId="98" applyFont="1" applyFill="1" applyBorder="1" applyAlignment="1">
      <alignment horizontal="center" vertical="center" wrapText="1"/>
      <protection/>
    </xf>
    <xf numFmtId="0" fontId="4" fillId="41" borderId="10" xfId="108" applyFont="1" applyFill="1" applyBorder="1" applyAlignment="1">
      <alignment horizontal="center" vertical="center" wrapText="1"/>
      <protection/>
    </xf>
    <xf numFmtId="0" fontId="4" fillId="41" borderId="10" xfId="108" applyFont="1" applyFill="1" applyBorder="1" applyAlignment="1">
      <alignment horizontal="center" vertical="center"/>
      <protection/>
    </xf>
    <xf numFmtId="0" fontId="35" fillId="40" borderId="10" xfId="108" applyFont="1" applyFill="1" applyBorder="1" applyAlignment="1">
      <alignment horizontal="right" vertical="center" wrapText="1"/>
      <protection/>
    </xf>
    <xf numFmtId="0" fontId="24" fillId="40" borderId="10" xfId="108" applyFont="1" applyFill="1" applyBorder="1" applyAlignment="1">
      <alignment horizontal="right" vertical="center"/>
      <protection/>
    </xf>
    <xf numFmtId="3" fontId="24" fillId="4" borderId="14" xfId="108" applyNumberFormat="1" applyFont="1" applyFill="1" applyBorder="1" applyAlignment="1">
      <alignment horizontal="center" vertical="center"/>
      <protection/>
    </xf>
    <xf numFmtId="0" fontId="24" fillId="4" borderId="15" xfId="108" applyFont="1" applyFill="1" applyBorder="1" applyAlignment="1">
      <alignment horizontal="center" vertical="center"/>
      <protection/>
    </xf>
    <xf numFmtId="0" fontId="10" fillId="0" borderId="10" xfId="108" applyFont="1" applyBorder="1" applyAlignment="1">
      <alignment horizontal="center" vertical="center"/>
      <protection/>
    </xf>
    <xf numFmtId="0" fontId="14" fillId="0" borderId="10" xfId="108" applyFont="1" applyBorder="1" applyAlignment="1">
      <alignment horizontal="center" vertical="center"/>
      <protection/>
    </xf>
    <xf numFmtId="0" fontId="13" fillId="0" borderId="10" xfId="108" applyFont="1" applyBorder="1" applyAlignment="1">
      <alignment horizontal="center" vertical="center"/>
      <protection/>
    </xf>
    <xf numFmtId="0" fontId="21" fillId="39" borderId="10" xfId="108" applyFont="1" applyFill="1" applyBorder="1" applyAlignment="1">
      <alignment horizontal="center" vertical="center"/>
      <protection/>
    </xf>
    <xf numFmtId="0" fontId="10" fillId="4" borderId="14" xfId="108" applyFont="1" applyFill="1" applyBorder="1" applyAlignment="1">
      <alignment horizontal="center" vertical="center"/>
      <protection/>
    </xf>
    <xf numFmtId="0" fontId="10" fillId="4" borderId="16" xfId="108" applyFont="1" applyFill="1" applyBorder="1" applyAlignment="1">
      <alignment horizontal="center" vertical="center"/>
      <protection/>
    </xf>
    <xf numFmtId="0" fontId="10" fillId="4" borderId="15" xfId="108" applyFont="1" applyFill="1" applyBorder="1" applyAlignment="1">
      <alignment horizontal="center" vertical="center"/>
      <protection/>
    </xf>
    <xf numFmtId="0" fontId="10" fillId="36" borderId="0" xfId="108" applyFont="1" applyFill="1" applyBorder="1" applyAlignment="1">
      <alignment horizontal="center" vertical="center"/>
      <protection/>
    </xf>
  </cellXfs>
  <cellStyles count="148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Dziesiętny 2 10" xfId="45"/>
    <cellStyle name="Dziesiętny 2 11" xfId="46"/>
    <cellStyle name="Dziesiętny 2 12" xfId="47"/>
    <cellStyle name="Dziesiętny 2 13" xfId="48"/>
    <cellStyle name="Dziesiętny 2 14" xfId="49"/>
    <cellStyle name="Dziesiętny 2 15" xfId="50"/>
    <cellStyle name="Dziesiętny 2 16" xfId="51"/>
    <cellStyle name="Dziesiętny 2 17" xfId="52"/>
    <cellStyle name="Dziesiętny 2 18" xfId="53"/>
    <cellStyle name="Dziesiętny 2 19" xfId="54"/>
    <cellStyle name="Dziesiętny 2 2" xfId="55"/>
    <cellStyle name="Dziesiętny 2 20" xfId="56"/>
    <cellStyle name="Dziesiętny 2 21" xfId="57"/>
    <cellStyle name="Dziesiętny 2 3" xfId="58"/>
    <cellStyle name="Dziesiętny 2 4" xfId="59"/>
    <cellStyle name="Dziesiętny 2 5" xfId="60"/>
    <cellStyle name="Dziesiętny 2 6" xfId="61"/>
    <cellStyle name="Dziesiętny 2 7" xfId="62"/>
    <cellStyle name="Dziesiętny 2 8" xfId="63"/>
    <cellStyle name="Dziesiętny 2 9" xfId="64"/>
    <cellStyle name="Dziesiętny 3" xfId="65"/>
    <cellStyle name="Komórka połączona" xfId="66"/>
    <cellStyle name="Komórka zaznaczona" xfId="67"/>
    <cellStyle name="Nagłówek 1" xfId="68"/>
    <cellStyle name="Nagłówek 2" xfId="69"/>
    <cellStyle name="Nagłówek 3" xfId="70"/>
    <cellStyle name="Nagłówek 4" xfId="71"/>
    <cellStyle name="Neutralne" xfId="72"/>
    <cellStyle name="Normalny 10" xfId="73"/>
    <cellStyle name="Normalny 10 2" xfId="74"/>
    <cellStyle name="Normalny 11" xfId="75"/>
    <cellStyle name="Normalny 12" xfId="76"/>
    <cellStyle name="Normalny 13" xfId="77"/>
    <cellStyle name="Normalny 14" xfId="78"/>
    <cellStyle name="Normalny 15" xfId="79"/>
    <cellStyle name="Normalny 16" xfId="80"/>
    <cellStyle name="Normalny 16 2" xfId="81"/>
    <cellStyle name="Normalny 17" xfId="82"/>
    <cellStyle name="Normalny 18" xfId="83"/>
    <cellStyle name="Normalny 18 2" xfId="84"/>
    <cellStyle name="Normalny 19" xfId="85"/>
    <cellStyle name="Normalny 2" xfId="86"/>
    <cellStyle name="Normalny 2 10" xfId="87"/>
    <cellStyle name="Normalny 2 11" xfId="88"/>
    <cellStyle name="Normalny 2 12" xfId="89"/>
    <cellStyle name="Normalny 2 13" xfId="90"/>
    <cellStyle name="Normalny 2 14" xfId="91"/>
    <cellStyle name="Normalny 2 15" xfId="92"/>
    <cellStyle name="Normalny 2 16" xfId="93"/>
    <cellStyle name="Normalny 2 17" xfId="94"/>
    <cellStyle name="Normalny 2 18" xfId="95"/>
    <cellStyle name="Normalny 2 19" xfId="96"/>
    <cellStyle name="Normalny 2 2" xfId="97"/>
    <cellStyle name="Normalny 2 2 10" xfId="98"/>
    <cellStyle name="Normalny 2 2 11" xfId="99"/>
    <cellStyle name="Normalny 2 2 12" xfId="100"/>
    <cellStyle name="Normalny 2 2 13" xfId="101"/>
    <cellStyle name="Normalny 2 2 14" xfId="102"/>
    <cellStyle name="Normalny 2 2 15" xfId="103"/>
    <cellStyle name="Normalny 2 2 16" xfId="104"/>
    <cellStyle name="Normalny 2 2 17" xfId="105"/>
    <cellStyle name="Normalny 2 2 18" xfId="106"/>
    <cellStyle name="Normalny 2 2 19" xfId="107"/>
    <cellStyle name="Normalny 2 2 2" xfId="108"/>
    <cellStyle name="Normalny 2 2 20" xfId="109"/>
    <cellStyle name="Normalny 2 2 3" xfId="110"/>
    <cellStyle name="Normalny 2 2 4" xfId="111"/>
    <cellStyle name="Normalny 2 2 5" xfId="112"/>
    <cellStyle name="Normalny 2 2 6" xfId="113"/>
    <cellStyle name="Normalny 2 2 7" xfId="114"/>
    <cellStyle name="Normalny 2 2 8" xfId="115"/>
    <cellStyle name="Normalny 2 2 9" xfId="116"/>
    <cellStyle name="Normalny 2 2_układ wykonawczy 1495" xfId="117"/>
    <cellStyle name="Normalny 2 20" xfId="118"/>
    <cellStyle name="Normalny 2 21" xfId="119"/>
    <cellStyle name="Normalny 2 22" xfId="120"/>
    <cellStyle name="Normalny 2 23" xfId="121"/>
    <cellStyle name="Normalny 2 24" xfId="122"/>
    <cellStyle name="Normalny 2 3" xfId="123"/>
    <cellStyle name="Normalny 2 4" xfId="124"/>
    <cellStyle name="Normalny 2 5" xfId="125"/>
    <cellStyle name="Normalny 2 6" xfId="126"/>
    <cellStyle name="Normalny 2 7" xfId="127"/>
    <cellStyle name="Normalny 2 8" xfId="128"/>
    <cellStyle name="Normalny 2 9" xfId="129"/>
    <cellStyle name="Normalny 2_BIP roczny" xfId="130"/>
    <cellStyle name="Normalny 20" xfId="131"/>
    <cellStyle name="Normalny 20 2" xfId="132"/>
    <cellStyle name="Normalny 20 2 2" xfId="133"/>
    <cellStyle name="Normalny 20 3" xfId="134"/>
    <cellStyle name="Normalny 20 3 2" xfId="135"/>
    <cellStyle name="Normalny 20 3 3" xfId="136"/>
    <cellStyle name="Normalny 20 3 3 2" xfId="137"/>
    <cellStyle name="Normalny 21" xfId="138"/>
    <cellStyle name="Normalny 22" xfId="139"/>
    <cellStyle name="Normalny 23" xfId="140"/>
    <cellStyle name="Normalny 3" xfId="141"/>
    <cellStyle name="Normalny 4" xfId="142"/>
    <cellStyle name="Normalny 5" xfId="143"/>
    <cellStyle name="Normalny 6" xfId="144"/>
    <cellStyle name="Normalny 7" xfId="145"/>
    <cellStyle name="Normalny 8" xfId="146"/>
    <cellStyle name="Normalny 9" xfId="147"/>
    <cellStyle name="Normalny_2006" xfId="148"/>
    <cellStyle name="Normalny_Arkusz1 2" xfId="149"/>
    <cellStyle name="Normalny_UKŁ WYK. 2006" xfId="150"/>
    <cellStyle name="Normalny_UKŁ WYK. 2006.xls Z DN. 18.01.06" xfId="151"/>
    <cellStyle name="Obliczenia" xfId="152"/>
    <cellStyle name="Percent" xfId="153"/>
    <cellStyle name="Suma" xfId="154"/>
    <cellStyle name="Tekst objaśnienia" xfId="155"/>
    <cellStyle name="Tekst ostrzeżenia" xfId="156"/>
    <cellStyle name="Tytuł" xfId="157"/>
    <cellStyle name="Uwaga" xfId="158"/>
    <cellStyle name="Currency" xfId="159"/>
    <cellStyle name="Currency [0]" xfId="160"/>
    <cellStyle name="Złe" xfId="1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P438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33" sqref="D133"/>
    </sheetView>
  </sheetViews>
  <sheetFormatPr defaultColWidth="8.796875" defaultRowHeight="14.25"/>
  <cols>
    <col min="1" max="1" width="6.19921875" style="89" customWidth="1"/>
    <col min="2" max="2" width="7.09765625" style="89" customWidth="1"/>
    <col min="3" max="3" width="6.8984375" style="91" customWidth="1"/>
    <col min="4" max="4" width="32" style="89" customWidth="1"/>
    <col min="5" max="5" width="13.59765625" style="91" customWidth="1"/>
    <col min="6" max="14" width="9.8984375" style="91" customWidth="1"/>
    <col min="15" max="16384" width="9" style="89" customWidth="1"/>
  </cols>
  <sheetData>
    <row r="1" spans="1:14" s="3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315" customFormat="1" ht="15.75">
      <c r="A2" s="463" t="s">
        <v>502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3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s="316" customFormat="1" ht="14.25">
      <c r="A4" s="300"/>
      <c r="B4" s="300"/>
      <c r="C4" s="300"/>
      <c r="D4" s="300"/>
      <c r="E4" s="300"/>
      <c r="F4" s="300"/>
      <c r="G4" s="300"/>
      <c r="H4" s="300"/>
      <c r="I4" s="300"/>
      <c r="J4" s="300"/>
      <c r="K4" s="300"/>
      <c r="L4" s="300"/>
      <c r="M4" s="300"/>
      <c r="N4" s="300"/>
    </row>
    <row r="5" spans="1:14" ht="16.5" customHeight="1">
      <c r="A5" s="464" t="s">
        <v>3</v>
      </c>
      <c r="B5" s="464" t="s">
        <v>4</v>
      </c>
      <c r="C5" s="464" t="s">
        <v>5</v>
      </c>
      <c r="D5" s="464" t="s">
        <v>6</v>
      </c>
      <c r="E5" s="465" t="s">
        <v>7</v>
      </c>
      <c r="F5" s="464" t="s">
        <v>8</v>
      </c>
      <c r="G5" s="464"/>
      <c r="H5" s="464"/>
      <c r="I5" s="464"/>
      <c r="J5" s="465" t="s">
        <v>9</v>
      </c>
      <c r="K5" s="455" t="s">
        <v>8</v>
      </c>
      <c r="L5" s="455"/>
      <c r="M5" s="455"/>
      <c r="N5" s="455"/>
    </row>
    <row r="6" spans="1:14" ht="97.5">
      <c r="A6" s="464"/>
      <c r="B6" s="464"/>
      <c r="C6" s="464"/>
      <c r="D6" s="464"/>
      <c r="E6" s="465"/>
      <c r="F6" s="425" t="s">
        <v>226</v>
      </c>
      <c r="G6" s="425" t="s">
        <v>11</v>
      </c>
      <c r="H6" s="273" t="s">
        <v>12</v>
      </c>
      <c r="I6" s="273" t="s">
        <v>367</v>
      </c>
      <c r="J6" s="465"/>
      <c r="K6" s="425" t="s">
        <v>10</v>
      </c>
      <c r="L6" s="425" t="s">
        <v>11</v>
      </c>
      <c r="M6" s="273" t="s">
        <v>12</v>
      </c>
      <c r="N6" s="273" t="s">
        <v>367</v>
      </c>
    </row>
    <row r="7" spans="1:14" s="106" customFormat="1" ht="12.75">
      <c r="A7" s="425">
        <v>1</v>
      </c>
      <c r="B7" s="425">
        <v>2</v>
      </c>
      <c r="C7" s="425">
        <v>3</v>
      </c>
      <c r="D7" s="425">
        <v>4</v>
      </c>
      <c r="E7" s="425">
        <v>5</v>
      </c>
      <c r="F7" s="425">
        <v>6</v>
      </c>
      <c r="G7" s="425">
        <v>7</v>
      </c>
      <c r="H7" s="425">
        <v>8</v>
      </c>
      <c r="I7" s="425">
        <v>9</v>
      </c>
      <c r="J7" s="425">
        <v>10</v>
      </c>
      <c r="K7" s="425">
        <v>11</v>
      </c>
      <c r="L7" s="425">
        <v>12</v>
      </c>
      <c r="M7" s="425">
        <v>13</v>
      </c>
      <c r="N7" s="425">
        <v>14</v>
      </c>
    </row>
    <row r="8" spans="1:14" ht="30" customHeight="1">
      <c r="A8" s="147" t="s">
        <v>130</v>
      </c>
      <c r="B8" s="147"/>
      <c r="C8" s="147"/>
      <c r="D8" s="119" t="s">
        <v>131</v>
      </c>
      <c r="E8" s="148">
        <f aca="true" t="shared" si="0" ref="E8:N8">SUM(E9)</f>
        <v>75000</v>
      </c>
      <c r="F8" s="148">
        <f t="shared" si="0"/>
        <v>0</v>
      </c>
      <c r="G8" s="148">
        <f t="shared" si="0"/>
        <v>75000</v>
      </c>
      <c r="H8" s="148">
        <f t="shared" si="0"/>
        <v>0</v>
      </c>
      <c r="I8" s="148">
        <f t="shared" si="0"/>
        <v>0</v>
      </c>
      <c r="J8" s="148">
        <f t="shared" si="0"/>
        <v>75000</v>
      </c>
      <c r="K8" s="148">
        <f t="shared" si="0"/>
        <v>0</v>
      </c>
      <c r="L8" s="148">
        <f t="shared" si="0"/>
        <v>75000</v>
      </c>
      <c r="M8" s="148">
        <f t="shared" si="0"/>
        <v>0</v>
      </c>
      <c r="N8" s="148">
        <f t="shared" si="0"/>
        <v>0</v>
      </c>
    </row>
    <row r="9" spans="1:14" ht="32.25" customHeight="1">
      <c r="A9" s="301"/>
      <c r="B9" s="302" t="s">
        <v>132</v>
      </c>
      <c r="C9" s="302"/>
      <c r="D9" s="303" t="s">
        <v>133</v>
      </c>
      <c r="E9" s="304">
        <f aca="true" t="shared" si="1" ref="E9:N9">SUM(E10+E11)</f>
        <v>75000</v>
      </c>
      <c r="F9" s="304">
        <f t="shared" si="1"/>
        <v>0</v>
      </c>
      <c r="G9" s="304">
        <f t="shared" si="1"/>
        <v>75000</v>
      </c>
      <c r="H9" s="304">
        <f t="shared" si="1"/>
        <v>0</v>
      </c>
      <c r="I9" s="304">
        <f t="shared" si="1"/>
        <v>0</v>
      </c>
      <c r="J9" s="304">
        <f t="shared" si="1"/>
        <v>75000</v>
      </c>
      <c r="K9" s="304">
        <f t="shared" si="1"/>
        <v>0</v>
      </c>
      <c r="L9" s="304">
        <f t="shared" si="1"/>
        <v>75000</v>
      </c>
      <c r="M9" s="304">
        <f t="shared" si="1"/>
        <v>0</v>
      </c>
      <c r="N9" s="304">
        <f t="shared" si="1"/>
        <v>0</v>
      </c>
    </row>
    <row r="10" spans="1:14" ht="65.25" customHeight="1">
      <c r="A10" s="97"/>
      <c r="B10" s="96"/>
      <c r="C10" s="37" t="s">
        <v>172</v>
      </c>
      <c r="D10" s="36" t="s">
        <v>227</v>
      </c>
      <c r="E10" s="72">
        <f>SUM(F10+G10+H10+I10)</f>
        <v>75000</v>
      </c>
      <c r="F10" s="72">
        <v>0</v>
      </c>
      <c r="G10" s="72">
        <v>75000</v>
      </c>
      <c r="H10" s="72">
        <v>0</v>
      </c>
      <c r="I10" s="72">
        <v>0</v>
      </c>
      <c r="J10" s="72">
        <f>K10+L10+M10+N10</f>
        <v>0</v>
      </c>
      <c r="K10" s="72">
        <v>0</v>
      </c>
      <c r="L10" s="72">
        <v>0</v>
      </c>
      <c r="M10" s="72">
        <v>0</v>
      </c>
      <c r="N10" s="72">
        <v>0</v>
      </c>
    </row>
    <row r="11" spans="1:14" ht="21.75" customHeight="1">
      <c r="A11" s="97"/>
      <c r="B11" s="96"/>
      <c r="C11" s="35" t="s">
        <v>26</v>
      </c>
      <c r="D11" s="36" t="s">
        <v>27</v>
      </c>
      <c r="E11" s="72">
        <v>0</v>
      </c>
      <c r="F11" s="72">
        <v>0</v>
      </c>
      <c r="G11" s="72">
        <v>0</v>
      </c>
      <c r="H11" s="72">
        <v>0</v>
      </c>
      <c r="I11" s="72">
        <v>0</v>
      </c>
      <c r="J11" s="72">
        <f>K11+L11+M11+N11</f>
        <v>75000</v>
      </c>
      <c r="K11" s="72">
        <v>0</v>
      </c>
      <c r="L11" s="72">
        <v>75000</v>
      </c>
      <c r="M11" s="72">
        <v>0</v>
      </c>
      <c r="N11" s="72">
        <v>0</v>
      </c>
    </row>
    <row r="12" spans="1:14" ht="27.75" customHeight="1">
      <c r="A12" s="147" t="s">
        <v>118</v>
      </c>
      <c r="B12" s="147"/>
      <c r="C12" s="147"/>
      <c r="D12" s="119" t="s">
        <v>119</v>
      </c>
      <c r="E12" s="148">
        <f aca="true" t="shared" si="2" ref="E12:N12">SUM(E13+E17)</f>
        <v>75000</v>
      </c>
      <c r="F12" s="148">
        <f t="shared" si="2"/>
        <v>75000</v>
      </c>
      <c r="G12" s="148">
        <f t="shared" si="2"/>
        <v>0</v>
      </c>
      <c r="H12" s="148">
        <f t="shared" si="2"/>
        <v>0</v>
      </c>
      <c r="I12" s="148">
        <f t="shared" si="2"/>
        <v>0</v>
      </c>
      <c r="J12" s="148">
        <f t="shared" si="2"/>
        <v>185000</v>
      </c>
      <c r="K12" s="148">
        <f t="shared" si="2"/>
        <v>185000</v>
      </c>
      <c r="L12" s="148">
        <f t="shared" si="2"/>
        <v>0</v>
      </c>
      <c r="M12" s="148">
        <f t="shared" si="2"/>
        <v>0</v>
      </c>
      <c r="N12" s="148">
        <f t="shared" si="2"/>
        <v>0</v>
      </c>
    </row>
    <row r="13" spans="1:14" ht="25.5" customHeight="1">
      <c r="A13" s="301"/>
      <c r="B13" s="302" t="s">
        <v>120</v>
      </c>
      <c r="C13" s="302"/>
      <c r="D13" s="303" t="s">
        <v>121</v>
      </c>
      <c r="E13" s="304">
        <f>E14+E15</f>
        <v>75000</v>
      </c>
      <c r="F13" s="304">
        <f>F14+F15</f>
        <v>75000</v>
      </c>
      <c r="G13" s="304">
        <f>G14+G15</f>
        <v>0</v>
      </c>
      <c r="H13" s="304">
        <f>H14+H15</f>
        <v>0</v>
      </c>
      <c r="I13" s="304">
        <f>I14+I15</f>
        <v>0</v>
      </c>
      <c r="J13" s="304">
        <f>SUM(J14:J16)</f>
        <v>150000</v>
      </c>
      <c r="K13" s="304">
        <f>SUM(K14:K16)</f>
        <v>150000</v>
      </c>
      <c r="L13" s="304">
        <f>SUM(L14:L16)</f>
        <v>0</v>
      </c>
      <c r="M13" s="304">
        <f>SUM(M14:M16)</f>
        <v>0</v>
      </c>
      <c r="N13" s="304">
        <f>SUM(N14:N16)</f>
        <v>0</v>
      </c>
    </row>
    <row r="14" spans="1:14" ht="68.25" customHeight="1">
      <c r="A14" s="97"/>
      <c r="B14" s="96"/>
      <c r="C14" s="35" t="s">
        <v>228</v>
      </c>
      <c r="D14" s="36" t="s">
        <v>229</v>
      </c>
      <c r="E14" s="72">
        <f>SUM(F14+G14+H14+I14)</f>
        <v>75000</v>
      </c>
      <c r="F14" s="72">
        <v>75000</v>
      </c>
      <c r="G14" s="72">
        <v>0</v>
      </c>
      <c r="H14" s="72">
        <v>0</v>
      </c>
      <c r="I14" s="72">
        <v>0</v>
      </c>
      <c r="J14" s="72">
        <f>K14+L14+M14+N14</f>
        <v>0</v>
      </c>
      <c r="K14" s="72">
        <v>0</v>
      </c>
      <c r="L14" s="72">
        <v>0</v>
      </c>
      <c r="M14" s="72">
        <v>0</v>
      </c>
      <c r="N14" s="72">
        <v>0</v>
      </c>
    </row>
    <row r="15" spans="1:14" ht="24" customHeight="1">
      <c r="A15" s="97"/>
      <c r="B15" s="96"/>
      <c r="C15" s="35" t="s">
        <v>67</v>
      </c>
      <c r="D15" s="36" t="s">
        <v>68</v>
      </c>
      <c r="E15" s="72">
        <v>0</v>
      </c>
      <c r="F15" s="72">
        <v>0</v>
      </c>
      <c r="G15" s="72">
        <v>0</v>
      </c>
      <c r="H15" s="72">
        <v>0</v>
      </c>
      <c r="I15" s="72">
        <v>0</v>
      </c>
      <c r="J15" s="72">
        <f>K15+L15+M15+N15</f>
        <v>75000</v>
      </c>
      <c r="K15" s="72">
        <v>75000</v>
      </c>
      <c r="L15" s="72">
        <v>0</v>
      </c>
      <c r="M15" s="72">
        <v>0</v>
      </c>
      <c r="N15" s="72">
        <v>0</v>
      </c>
    </row>
    <row r="16" spans="1:14" ht="21.75" customHeight="1">
      <c r="A16" s="97"/>
      <c r="B16" s="35"/>
      <c r="C16" s="35" t="s">
        <v>26</v>
      </c>
      <c r="D16" s="36" t="s">
        <v>27</v>
      </c>
      <c r="E16" s="72">
        <v>0</v>
      </c>
      <c r="F16" s="72">
        <v>0</v>
      </c>
      <c r="G16" s="72">
        <v>0</v>
      </c>
      <c r="H16" s="72">
        <v>0</v>
      </c>
      <c r="I16" s="72">
        <v>0</v>
      </c>
      <c r="J16" s="72">
        <f>K16+L16+M16+N16</f>
        <v>75000</v>
      </c>
      <c r="K16" s="72">
        <v>75000</v>
      </c>
      <c r="L16" s="72">
        <v>0</v>
      </c>
      <c r="M16" s="72">
        <v>0</v>
      </c>
      <c r="N16" s="72">
        <v>0</v>
      </c>
    </row>
    <row r="17" spans="1:14" ht="22.5" customHeight="1">
      <c r="A17" s="301"/>
      <c r="B17" s="302" t="s">
        <v>122</v>
      </c>
      <c r="C17" s="302"/>
      <c r="D17" s="303" t="s">
        <v>123</v>
      </c>
      <c r="E17" s="304">
        <f aca="true" t="shared" si="3" ref="E17:N17">E18</f>
        <v>0</v>
      </c>
      <c r="F17" s="304">
        <f t="shared" si="3"/>
        <v>0</v>
      </c>
      <c r="G17" s="304">
        <f t="shared" si="3"/>
        <v>0</v>
      </c>
      <c r="H17" s="304">
        <f t="shared" si="3"/>
        <v>0</v>
      </c>
      <c r="I17" s="304">
        <f t="shared" si="3"/>
        <v>0</v>
      </c>
      <c r="J17" s="304">
        <f t="shared" si="3"/>
        <v>35000</v>
      </c>
      <c r="K17" s="304">
        <f t="shared" si="3"/>
        <v>35000</v>
      </c>
      <c r="L17" s="304">
        <f t="shared" si="3"/>
        <v>0</v>
      </c>
      <c r="M17" s="304">
        <f t="shared" si="3"/>
        <v>0</v>
      </c>
      <c r="N17" s="304">
        <f t="shared" si="3"/>
        <v>0</v>
      </c>
    </row>
    <row r="18" spans="1:14" ht="21.75" customHeight="1">
      <c r="A18" s="97"/>
      <c r="B18" s="35"/>
      <c r="C18" s="35" t="s">
        <v>26</v>
      </c>
      <c r="D18" s="36" t="s">
        <v>27</v>
      </c>
      <c r="E18" s="72">
        <v>0</v>
      </c>
      <c r="F18" s="72">
        <v>0</v>
      </c>
      <c r="G18" s="72">
        <v>0</v>
      </c>
      <c r="H18" s="72">
        <v>0</v>
      </c>
      <c r="I18" s="72">
        <v>0</v>
      </c>
      <c r="J18" s="72">
        <f>K18+L18+M18+N18</f>
        <v>35000</v>
      </c>
      <c r="K18" s="72">
        <v>35000</v>
      </c>
      <c r="L18" s="72">
        <v>0</v>
      </c>
      <c r="M18" s="72">
        <v>0</v>
      </c>
      <c r="N18" s="72">
        <v>0</v>
      </c>
    </row>
    <row r="19" spans="1:14" ht="24.75" customHeight="1">
      <c r="A19" s="147" t="s">
        <v>156</v>
      </c>
      <c r="B19" s="147"/>
      <c r="C19" s="147"/>
      <c r="D19" s="119" t="s">
        <v>200</v>
      </c>
      <c r="E19" s="148">
        <f aca="true" t="shared" si="4" ref="E19:N19">E20+E29</f>
        <v>3133770</v>
      </c>
      <c r="F19" s="148">
        <f t="shared" si="4"/>
        <v>2833770</v>
      </c>
      <c r="G19" s="148">
        <f t="shared" si="4"/>
        <v>0</v>
      </c>
      <c r="H19" s="148">
        <f t="shared" si="4"/>
        <v>300000</v>
      </c>
      <c r="I19" s="148">
        <f t="shared" si="4"/>
        <v>0</v>
      </c>
      <c r="J19" s="148">
        <f t="shared" si="4"/>
        <v>99360</v>
      </c>
      <c r="K19" s="148">
        <f t="shared" si="4"/>
        <v>99360</v>
      </c>
      <c r="L19" s="148">
        <f t="shared" si="4"/>
        <v>0</v>
      </c>
      <c r="M19" s="148">
        <f t="shared" si="4"/>
        <v>0</v>
      </c>
      <c r="N19" s="148">
        <f t="shared" si="4"/>
        <v>0</v>
      </c>
    </row>
    <row r="20" spans="1:14" ht="22.5" customHeight="1">
      <c r="A20" s="301"/>
      <c r="B20" s="302" t="s">
        <v>201</v>
      </c>
      <c r="C20" s="305"/>
      <c r="D20" s="303" t="s">
        <v>202</v>
      </c>
      <c r="E20" s="304">
        <f aca="true" t="shared" si="5" ref="E20:N20">E21+E26+E27+E28</f>
        <v>2833770</v>
      </c>
      <c r="F20" s="304">
        <f t="shared" si="5"/>
        <v>2833770</v>
      </c>
      <c r="G20" s="304">
        <f t="shared" si="5"/>
        <v>0</v>
      </c>
      <c r="H20" s="304">
        <f t="shared" si="5"/>
        <v>0</v>
      </c>
      <c r="I20" s="304">
        <f t="shared" si="5"/>
        <v>0</v>
      </c>
      <c r="J20" s="304">
        <f t="shared" si="5"/>
        <v>99360</v>
      </c>
      <c r="K20" s="304">
        <f t="shared" si="5"/>
        <v>99360</v>
      </c>
      <c r="L20" s="304">
        <f t="shared" si="5"/>
        <v>0</v>
      </c>
      <c r="M20" s="304">
        <f t="shared" si="5"/>
        <v>0</v>
      </c>
      <c r="N20" s="304">
        <f t="shared" si="5"/>
        <v>0</v>
      </c>
    </row>
    <row r="21" spans="1:14" ht="57.75" customHeight="1">
      <c r="A21" s="97"/>
      <c r="B21" s="97"/>
      <c r="C21" s="35" t="s">
        <v>104</v>
      </c>
      <c r="D21" s="36" t="s">
        <v>113</v>
      </c>
      <c r="E21" s="72">
        <v>0</v>
      </c>
      <c r="F21" s="72">
        <v>0</v>
      </c>
      <c r="G21" s="72">
        <v>0</v>
      </c>
      <c r="H21" s="72">
        <v>0</v>
      </c>
      <c r="I21" s="72">
        <v>0</v>
      </c>
      <c r="J21" s="72">
        <f aca="true" t="shared" si="6" ref="J21:J28">K21+L21+M21+N21</f>
        <v>99360</v>
      </c>
      <c r="K21" s="72">
        <f>K22+K23+K24+K25</f>
        <v>99360</v>
      </c>
      <c r="L21" s="72">
        <v>0</v>
      </c>
      <c r="M21" s="72">
        <v>0</v>
      </c>
      <c r="N21" s="72">
        <v>0</v>
      </c>
    </row>
    <row r="22" spans="1:14" ht="21.75" customHeight="1">
      <c r="A22" s="97"/>
      <c r="B22" s="97"/>
      <c r="C22" s="456" t="s">
        <v>8</v>
      </c>
      <c r="D22" s="36" t="s">
        <v>158</v>
      </c>
      <c r="E22" s="72">
        <v>0</v>
      </c>
      <c r="F22" s="72">
        <v>0</v>
      </c>
      <c r="G22" s="72">
        <v>0</v>
      </c>
      <c r="H22" s="72">
        <v>0</v>
      </c>
      <c r="I22" s="72">
        <v>0</v>
      </c>
      <c r="J22" s="72">
        <f t="shared" si="6"/>
        <v>10868</v>
      </c>
      <c r="K22" s="72">
        <v>10868</v>
      </c>
      <c r="L22" s="72">
        <v>0</v>
      </c>
      <c r="M22" s="72">
        <v>0</v>
      </c>
      <c r="N22" s="72">
        <v>0</v>
      </c>
    </row>
    <row r="23" spans="1:14" ht="21.75" customHeight="1">
      <c r="A23" s="97"/>
      <c r="B23" s="97"/>
      <c r="C23" s="457"/>
      <c r="D23" s="36" t="s">
        <v>204</v>
      </c>
      <c r="E23" s="72">
        <v>0</v>
      </c>
      <c r="F23" s="72">
        <v>0</v>
      </c>
      <c r="G23" s="72">
        <v>0</v>
      </c>
      <c r="H23" s="72">
        <v>0</v>
      </c>
      <c r="I23" s="72">
        <v>0</v>
      </c>
      <c r="J23" s="72">
        <f t="shared" si="6"/>
        <v>63135</v>
      </c>
      <c r="K23" s="72">
        <v>63135</v>
      </c>
      <c r="L23" s="72">
        <v>0</v>
      </c>
      <c r="M23" s="72">
        <v>0</v>
      </c>
      <c r="N23" s="72">
        <v>0</v>
      </c>
    </row>
    <row r="24" spans="1:14" ht="21.75" customHeight="1">
      <c r="A24" s="97"/>
      <c r="B24" s="97"/>
      <c r="C24" s="457"/>
      <c r="D24" s="36" t="s">
        <v>159</v>
      </c>
      <c r="E24" s="72">
        <v>0</v>
      </c>
      <c r="F24" s="72">
        <v>0</v>
      </c>
      <c r="G24" s="72">
        <v>0</v>
      </c>
      <c r="H24" s="72">
        <v>0</v>
      </c>
      <c r="I24" s="72">
        <v>0</v>
      </c>
      <c r="J24" s="72">
        <f t="shared" si="6"/>
        <v>16560</v>
      </c>
      <c r="K24" s="72">
        <v>16560</v>
      </c>
      <c r="L24" s="72">
        <v>0</v>
      </c>
      <c r="M24" s="72">
        <v>0</v>
      </c>
      <c r="N24" s="72">
        <v>0</v>
      </c>
    </row>
    <row r="25" spans="1:14" ht="21.75" customHeight="1">
      <c r="A25" s="97"/>
      <c r="B25" s="97"/>
      <c r="C25" s="458"/>
      <c r="D25" s="36" t="s">
        <v>205</v>
      </c>
      <c r="E25" s="72">
        <v>0</v>
      </c>
      <c r="F25" s="72">
        <v>0</v>
      </c>
      <c r="G25" s="72">
        <v>0</v>
      </c>
      <c r="H25" s="72">
        <v>0</v>
      </c>
      <c r="I25" s="72">
        <v>0</v>
      </c>
      <c r="J25" s="72">
        <f t="shared" si="6"/>
        <v>8797</v>
      </c>
      <c r="K25" s="72">
        <v>8797</v>
      </c>
      <c r="L25" s="72">
        <v>0</v>
      </c>
      <c r="M25" s="72">
        <v>0</v>
      </c>
      <c r="N25" s="72">
        <v>0</v>
      </c>
    </row>
    <row r="26" spans="1:14" ht="90" customHeight="1">
      <c r="A26" s="97"/>
      <c r="B26" s="97"/>
      <c r="C26" s="153" t="s">
        <v>436</v>
      </c>
      <c r="D26" s="154" t="s">
        <v>437</v>
      </c>
      <c r="E26" s="72">
        <f>SUM(F26+G26+H26+I26)</f>
        <v>1300000</v>
      </c>
      <c r="F26" s="72">
        <v>1300000</v>
      </c>
      <c r="G26" s="72">
        <v>0</v>
      </c>
      <c r="H26" s="72">
        <v>0</v>
      </c>
      <c r="I26" s="72">
        <v>0</v>
      </c>
      <c r="J26" s="72">
        <f t="shared" si="6"/>
        <v>0</v>
      </c>
      <c r="K26" s="72">
        <v>0</v>
      </c>
      <c r="L26" s="72">
        <v>0</v>
      </c>
      <c r="M26" s="72">
        <v>0</v>
      </c>
      <c r="N26" s="72">
        <v>0</v>
      </c>
    </row>
    <row r="27" spans="1:14" ht="71.25" customHeight="1">
      <c r="A27" s="97"/>
      <c r="B27" s="97"/>
      <c r="C27" s="37" t="s">
        <v>195</v>
      </c>
      <c r="D27" s="36" t="s">
        <v>519</v>
      </c>
      <c r="E27" s="72">
        <f>SUM(F27+G27+H27+I27)</f>
        <v>70000</v>
      </c>
      <c r="F27" s="72">
        <v>70000</v>
      </c>
      <c r="G27" s="72">
        <v>0</v>
      </c>
      <c r="H27" s="72">
        <v>0</v>
      </c>
      <c r="I27" s="72">
        <v>0</v>
      </c>
      <c r="J27" s="72">
        <f t="shared" si="6"/>
        <v>0</v>
      </c>
      <c r="K27" s="72">
        <v>0</v>
      </c>
      <c r="L27" s="72">
        <v>0</v>
      </c>
      <c r="M27" s="72">
        <v>0</v>
      </c>
      <c r="N27" s="72">
        <v>0</v>
      </c>
    </row>
    <row r="28" spans="1:14" ht="50.25" customHeight="1">
      <c r="A28" s="97"/>
      <c r="B28" s="97"/>
      <c r="C28" s="37" t="s">
        <v>271</v>
      </c>
      <c r="D28" s="36" t="s">
        <v>294</v>
      </c>
      <c r="E28" s="72">
        <f>SUM(F28+G28+H28+I28)</f>
        <v>1463770</v>
      </c>
      <c r="F28" s="72">
        <v>1463770</v>
      </c>
      <c r="G28" s="72">
        <v>0</v>
      </c>
      <c r="H28" s="72">
        <v>0</v>
      </c>
      <c r="I28" s="72">
        <v>0</v>
      </c>
      <c r="J28" s="72">
        <f t="shared" si="6"/>
        <v>0</v>
      </c>
      <c r="K28" s="72">
        <v>0</v>
      </c>
      <c r="L28" s="72">
        <v>0</v>
      </c>
      <c r="M28" s="72">
        <v>0</v>
      </c>
      <c r="N28" s="72">
        <v>0</v>
      </c>
    </row>
    <row r="29" spans="1:14" ht="24.75" customHeight="1">
      <c r="A29" s="301"/>
      <c r="B29" s="306">
        <v>60016</v>
      </c>
      <c r="C29" s="307"/>
      <c r="D29" s="308" t="s">
        <v>157</v>
      </c>
      <c r="E29" s="304">
        <f aca="true" t="shared" si="7" ref="E29:N29">SUM(E30:E30)</f>
        <v>300000</v>
      </c>
      <c r="F29" s="304">
        <f t="shared" si="7"/>
        <v>0</v>
      </c>
      <c r="G29" s="304">
        <f t="shared" si="7"/>
        <v>0</v>
      </c>
      <c r="H29" s="304">
        <f t="shared" si="7"/>
        <v>300000</v>
      </c>
      <c r="I29" s="304">
        <f t="shared" si="7"/>
        <v>0</v>
      </c>
      <c r="J29" s="304">
        <f t="shared" si="7"/>
        <v>0</v>
      </c>
      <c r="K29" s="304">
        <f t="shared" si="7"/>
        <v>0</v>
      </c>
      <c r="L29" s="304">
        <f t="shared" si="7"/>
        <v>0</v>
      </c>
      <c r="M29" s="304">
        <f t="shared" si="7"/>
        <v>0</v>
      </c>
      <c r="N29" s="304">
        <f t="shared" si="7"/>
        <v>0</v>
      </c>
    </row>
    <row r="30" spans="1:14" ht="58.5" customHeight="1">
      <c r="A30" s="97"/>
      <c r="B30" s="45"/>
      <c r="C30" s="40">
        <v>2310</v>
      </c>
      <c r="D30" s="38" t="s">
        <v>233</v>
      </c>
      <c r="E30" s="72">
        <f>SUM(F30+G30+H30+I30)</f>
        <v>300000</v>
      </c>
      <c r="F30" s="72">
        <v>0</v>
      </c>
      <c r="G30" s="72">
        <v>0</v>
      </c>
      <c r="H30" s="72">
        <v>300000</v>
      </c>
      <c r="I30" s="72">
        <v>0</v>
      </c>
      <c r="J30" s="72">
        <f>K30+L30+M30+N30</f>
        <v>0</v>
      </c>
      <c r="K30" s="72">
        <v>0</v>
      </c>
      <c r="L30" s="72">
        <v>0</v>
      </c>
      <c r="M30" s="72">
        <v>0</v>
      </c>
      <c r="N30" s="72">
        <v>0</v>
      </c>
    </row>
    <row r="31" spans="1:14" ht="24" customHeight="1">
      <c r="A31" s="147" t="s">
        <v>85</v>
      </c>
      <c r="B31" s="147"/>
      <c r="C31" s="147"/>
      <c r="D31" s="119" t="s">
        <v>86</v>
      </c>
      <c r="E31" s="148">
        <f aca="true" t="shared" si="8" ref="E31:N31">E32</f>
        <v>0</v>
      </c>
      <c r="F31" s="148">
        <f t="shared" si="8"/>
        <v>0</v>
      </c>
      <c r="G31" s="148">
        <f t="shared" si="8"/>
        <v>0</v>
      </c>
      <c r="H31" s="148">
        <f t="shared" si="8"/>
        <v>0</v>
      </c>
      <c r="I31" s="148">
        <f t="shared" si="8"/>
        <v>0</v>
      </c>
      <c r="J31" s="148">
        <f t="shared" si="8"/>
        <v>15000</v>
      </c>
      <c r="K31" s="148">
        <f t="shared" si="8"/>
        <v>15000</v>
      </c>
      <c r="L31" s="148">
        <f t="shared" si="8"/>
        <v>0</v>
      </c>
      <c r="M31" s="148">
        <f t="shared" si="8"/>
        <v>0</v>
      </c>
      <c r="N31" s="148">
        <f t="shared" si="8"/>
        <v>0</v>
      </c>
    </row>
    <row r="32" spans="1:14" ht="24" customHeight="1">
      <c r="A32" s="301"/>
      <c r="B32" s="302" t="s">
        <v>313</v>
      </c>
      <c r="C32" s="305"/>
      <c r="D32" s="303" t="s">
        <v>87</v>
      </c>
      <c r="E32" s="304">
        <f aca="true" t="shared" si="9" ref="E32:N32">SUM(E33:E34)</f>
        <v>0</v>
      </c>
      <c r="F32" s="304">
        <f t="shared" si="9"/>
        <v>0</v>
      </c>
      <c r="G32" s="304">
        <f t="shared" si="9"/>
        <v>0</v>
      </c>
      <c r="H32" s="304">
        <f t="shared" si="9"/>
        <v>0</v>
      </c>
      <c r="I32" s="304">
        <f t="shared" si="9"/>
        <v>0</v>
      </c>
      <c r="J32" s="304">
        <f t="shared" si="9"/>
        <v>15000</v>
      </c>
      <c r="K32" s="304">
        <f t="shared" si="9"/>
        <v>15000</v>
      </c>
      <c r="L32" s="304">
        <f t="shared" si="9"/>
        <v>0</v>
      </c>
      <c r="M32" s="304">
        <f t="shared" si="9"/>
        <v>0</v>
      </c>
      <c r="N32" s="304">
        <f t="shared" si="9"/>
        <v>0</v>
      </c>
    </row>
    <row r="33" spans="1:14" ht="22.5" customHeight="1">
      <c r="A33" s="97"/>
      <c r="B33" s="45"/>
      <c r="C33" s="40">
        <v>4210</v>
      </c>
      <c r="D33" s="38" t="s">
        <v>21</v>
      </c>
      <c r="E33" s="72">
        <v>0</v>
      </c>
      <c r="F33" s="72">
        <v>0</v>
      </c>
      <c r="G33" s="72">
        <v>0</v>
      </c>
      <c r="H33" s="72">
        <v>0</v>
      </c>
      <c r="I33" s="72">
        <v>0</v>
      </c>
      <c r="J33" s="72">
        <f>K33+L33+M33+N33</f>
        <v>5000</v>
      </c>
      <c r="K33" s="72">
        <v>5000</v>
      </c>
      <c r="L33" s="72">
        <v>0</v>
      </c>
      <c r="M33" s="72">
        <v>0</v>
      </c>
      <c r="N33" s="72">
        <v>0</v>
      </c>
    </row>
    <row r="34" spans="1:14" ht="21.75" customHeight="1">
      <c r="A34" s="97"/>
      <c r="B34" s="45"/>
      <c r="C34" s="35" t="s">
        <v>26</v>
      </c>
      <c r="D34" s="36" t="s">
        <v>27</v>
      </c>
      <c r="E34" s="72">
        <v>0</v>
      </c>
      <c r="F34" s="72">
        <v>0</v>
      </c>
      <c r="G34" s="72">
        <v>0</v>
      </c>
      <c r="H34" s="72">
        <v>0</v>
      </c>
      <c r="I34" s="72">
        <v>0</v>
      </c>
      <c r="J34" s="72">
        <f>K34+L34+M34+N34</f>
        <v>10000</v>
      </c>
      <c r="K34" s="72">
        <v>10000</v>
      </c>
      <c r="L34" s="72">
        <v>0</v>
      </c>
      <c r="M34" s="72">
        <v>0</v>
      </c>
      <c r="N34" s="72">
        <v>0</v>
      </c>
    </row>
    <row r="35" spans="1:14" ht="24.75" customHeight="1">
      <c r="A35" s="118" t="s">
        <v>134</v>
      </c>
      <c r="B35" s="118"/>
      <c r="C35" s="118"/>
      <c r="D35" s="119" t="s">
        <v>135</v>
      </c>
      <c r="E35" s="148">
        <f aca="true" t="shared" si="10" ref="E35:N35">SUM(E36)</f>
        <v>4035510</v>
      </c>
      <c r="F35" s="148">
        <f t="shared" si="10"/>
        <v>3968510</v>
      </c>
      <c r="G35" s="148">
        <f t="shared" si="10"/>
        <v>67000</v>
      </c>
      <c r="H35" s="148">
        <f t="shared" si="10"/>
        <v>0</v>
      </c>
      <c r="I35" s="148">
        <f t="shared" si="10"/>
        <v>0</v>
      </c>
      <c r="J35" s="148">
        <f t="shared" si="10"/>
        <v>348400</v>
      </c>
      <c r="K35" s="148">
        <f t="shared" si="10"/>
        <v>281400</v>
      </c>
      <c r="L35" s="148">
        <f t="shared" si="10"/>
        <v>67000</v>
      </c>
      <c r="M35" s="148">
        <f t="shared" si="10"/>
        <v>0</v>
      </c>
      <c r="N35" s="148">
        <f t="shared" si="10"/>
        <v>0</v>
      </c>
    </row>
    <row r="36" spans="1:14" s="93" customFormat="1" ht="30.75" customHeight="1">
      <c r="A36" s="246"/>
      <c r="B36" s="309" t="s">
        <v>136</v>
      </c>
      <c r="C36" s="309"/>
      <c r="D36" s="303" t="s">
        <v>511</v>
      </c>
      <c r="E36" s="304">
        <f aca="true" t="shared" si="11" ref="E36:N36">SUM(E37:E54)</f>
        <v>4035510</v>
      </c>
      <c r="F36" s="304">
        <f t="shared" si="11"/>
        <v>3968510</v>
      </c>
      <c r="G36" s="304">
        <f t="shared" si="11"/>
        <v>67000</v>
      </c>
      <c r="H36" s="304">
        <f t="shared" si="11"/>
        <v>0</v>
      </c>
      <c r="I36" s="304">
        <f t="shared" si="11"/>
        <v>0</v>
      </c>
      <c r="J36" s="304">
        <f t="shared" si="11"/>
        <v>348400</v>
      </c>
      <c r="K36" s="304">
        <f t="shared" si="11"/>
        <v>281400</v>
      </c>
      <c r="L36" s="304">
        <f t="shared" si="11"/>
        <v>67000</v>
      </c>
      <c r="M36" s="304">
        <f t="shared" si="11"/>
        <v>0</v>
      </c>
      <c r="N36" s="304">
        <f t="shared" si="11"/>
        <v>0</v>
      </c>
    </row>
    <row r="37" spans="1:14" ht="33.75" customHeight="1">
      <c r="A37" s="100"/>
      <c r="B37" s="98"/>
      <c r="C37" s="426" t="s">
        <v>153</v>
      </c>
      <c r="D37" s="41" t="s">
        <v>512</v>
      </c>
      <c r="E37" s="72">
        <f>F37</f>
        <v>510</v>
      </c>
      <c r="F37" s="72">
        <v>510</v>
      </c>
      <c r="G37" s="72">
        <v>0</v>
      </c>
      <c r="H37" s="72">
        <v>0</v>
      </c>
      <c r="I37" s="72">
        <v>0</v>
      </c>
      <c r="J37" s="72">
        <f>K37+L37+M37+N37</f>
        <v>0</v>
      </c>
      <c r="K37" s="72">
        <v>0</v>
      </c>
      <c r="L37" s="72">
        <v>0</v>
      </c>
      <c r="M37" s="72">
        <v>0</v>
      </c>
      <c r="N37" s="72">
        <v>0</v>
      </c>
    </row>
    <row r="38" spans="1:14" ht="85.5" customHeight="1">
      <c r="A38" s="100"/>
      <c r="B38" s="98"/>
      <c r="C38" s="426" t="s">
        <v>39</v>
      </c>
      <c r="D38" s="41" t="s">
        <v>126</v>
      </c>
      <c r="E38" s="72">
        <f>F38</f>
        <v>200000</v>
      </c>
      <c r="F38" s="72">
        <v>200000</v>
      </c>
      <c r="G38" s="72">
        <v>0</v>
      </c>
      <c r="H38" s="72">
        <v>0</v>
      </c>
      <c r="I38" s="72">
        <v>0</v>
      </c>
      <c r="J38" s="72">
        <v>0</v>
      </c>
      <c r="K38" s="72">
        <v>0</v>
      </c>
      <c r="L38" s="72">
        <v>0</v>
      </c>
      <c r="M38" s="72">
        <v>0</v>
      </c>
      <c r="N38" s="72">
        <v>0</v>
      </c>
    </row>
    <row r="39" spans="1:14" ht="42" customHeight="1">
      <c r="A39" s="100"/>
      <c r="B39" s="98"/>
      <c r="C39" s="426" t="s">
        <v>154</v>
      </c>
      <c r="D39" s="41" t="s">
        <v>336</v>
      </c>
      <c r="E39" s="72">
        <f>F39</f>
        <v>3500000</v>
      </c>
      <c r="F39" s="72">
        <v>3500000</v>
      </c>
      <c r="G39" s="72">
        <v>0</v>
      </c>
      <c r="H39" s="72">
        <v>0</v>
      </c>
      <c r="I39" s="72">
        <v>0</v>
      </c>
      <c r="J39" s="72">
        <f aca="true" t="shared" si="12" ref="J39:J54">K39+L39+M39+N39</f>
        <v>0</v>
      </c>
      <c r="K39" s="72">
        <v>0</v>
      </c>
      <c r="L39" s="72">
        <v>0</v>
      </c>
      <c r="M39" s="72">
        <v>0</v>
      </c>
      <c r="N39" s="72">
        <v>0</v>
      </c>
    </row>
    <row r="40" spans="1:14" ht="71.25" customHeight="1">
      <c r="A40" s="100"/>
      <c r="B40" s="98"/>
      <c r="C40" s="39" t="s">
        <v>172</v>
      </c>
      <c r="D40" s="36" t="s">
        <v>227</v>
      </c>
      <c r="E40" s="72">
        <f>SUM(F40+G40+H40+I40)</f>
        <v>67000</v>
      </c>
      <c r="F40" s="72">
        <v>0</v>
      </c>
      <c r="G40" s="72">
        <v>67000</v>
      </c>
      <c r="H40" s="72">
        <v>0</v>
      </c>
      <c r="I40" s="72">
        <v>0</v>
      </c>
      <c r="J40" s="72">
        <f t="shared" si="12"/>
        <v>0</v>
      </c>
      <c r="K40" s="72">
        <v>0</v>
      </c>
      <c r="L40" s="72">
        <v>0</v>
      </c>
      <c r="M40" s="72">
        <v>0</v>
      </c>
      <c r="N40" s="72">
        <v>0</v>
      </c>
    </row>
    <row r="41" spans="1:14" ht="58.5" customHeight="1">
      <c r="A41" s="100"/>
      <c r="B41" s="98"/>
      <c r="C41" s="39" t="s">
        <v>163</v>
      </c>
      <c r="D41" s="36" t="s">
        <v>364</v>
      </c>
      <c r="E41" s="72">
        <f>F41</f>
        <v>268000</v>
      </c>
      <c r="F41" s="72">
        <v>268000</v>
      </c>
      <c r="G41" s="72">
        <v>0</v>
      </c>
      <c r="H41" s="72">
        <v>0</v>
      </c>
      <c r="I41" s="72">
        <v>0</v>
      </c>
      <c r="J41" s="72">
        <f t="shared" si="12"/>
        <v>0</v>
      </c>
      <c r="K41" s="72">
        <v>0</v>
      </c>
      <c r="L41" s="72">
        <v>0</v>
      </c>
      <c r="M41" s="72">
        <v>0</v>
      </c>
      <c r="N41" s="72">
        <v>0</v>
      </c>
    </row>
    <row r="42" spans="1:14" ht="20.25" customHeight="1">
      <c r="A42" s="100"/>
      <c r="B42" s="98"/>
      <c r="C42" s="39" t="s">
        <v>22</v>
      </c>
      <c r="D42" s="36" t="s">
        <v>23</v>
      </c>
      <c r="E42" s="72">
        <v>0</v>
      </c>
      <c r="F42" s="72">
        <v>0</v>
      </c>
      <c r="G42" s="72">
        <v>0</v>
      </c>
      <c r="H42" s="72">
        <v>0</v>
      </c>
      <c r="I42" s="72">
        <v>0</v>
      </c>
      <c r="J42" s="72">
        <f t="shared" si="12"/>
        <v>5800</v>
      </c>
      <c r="K42" s="72">
        <v>5800</v>
      </c>
      <c r="L42" s="72">
        <v>0</v>
      </c>
      <c r="M42" s="72">
        <v>0</v>
      </c>
      <c r="N42" s="72">
        <v>0</v>
      </c>
    </row>
    <row r="43" spans="1:14" ht="25.5" customHeight="1">
      <c r="A43" s="100"/>
      <c r="B43" s="98"/>
      <c r="C43" s="39" t="s">
        <v>24</v>
      </c>
      <c r="D43" s="36" t="s">
        <v>25</v>
      </c>
      <c r="E43" s="72">
        <v>0</v>
      </c>
      <c r="F43" s="72">
        <v>0</v>
      </c>
      <c r="G43" s="72">
        <v>0</v>
      </c>
      <c r="H43" s="72">
        <v>0</v>
      </c>
      <c r="I43" s="72">
        <v>0</v>
      </c>
      <c r="J43" s="72">
        <f t="shared" si="12"/>
        <v>600</v>
      </c>
      <c r="K43" s="72">
        <v>0</v>
      </c>
      <c r="L43" s="72">
        <v>600</v>
      </c>
      <c r="M43" s="72">
        <f aca="true" t="shared" si="13" ref="M43:N50">N43+O43+P43+Q43</f>
        <v>0</v>
      </c>
      <c r="N43" s="72">
        <f t="shared" si="13"/>
        <v>0</v>
      </c>
    </row>
    <row r="44" spans="1:14" ht="21.75" customHeight="1">
      <c r="A44" s="100"/>
      <c r="B44" s="98"/>
      <c r="C44" s="39" t="s">
        <v>26</v>
      </c>
      <c r="D44" s="36" t="s">
        <v>27</v>
      </c>
      <c r="E44" s="72">
        <v>0</v>
      </c>
      <c r="F44" s="72">
        <v>0</v>
      </c>
      <c r="G44" s="72">
        <v>0</v>
      </c>
      <c r="H44" s="72">
        <v>0</v>
      </c>
      <c r="I44" s="72">
        <v>0</v>
      </c>
      <c r="J44" s="72">
        <f t="shared" si="12"/>
        <v>95800</v>
      </c>
      <c r="K44" s="72">
        <v>80000</v>
      </c>
      <c r="L44" s="72">
        <v>15800</v>
      </c>
      <c r="M44" s="72">
        <f t="shared" si="13"/>
        <v>0</v>
      </c>
      <c r="N44" s="72">
        <f t="shared" si="13"/>
        <v>0</v>
      </c>
    </row>
    <row r="45" spans="1:14" ht="27.75" customHeight="1">
      <c r="A45" s="100"/>
      <c r="B45" s="98"/>
      <c r="C45" s="39" t="s">
        <v>160</v>
      </c>
      <c r="D45" s="36" t="s">
        <v>198</v>
      </c>
      <c r="E45" s="72">
        <v>0</v>
      </c>
      <c r="F45" s="72">
        <v>0</v>
      </c>
      <c r="G45" s="72">
        <v>0</v>
      </c>
      <c r="H45" s="72">
        <v>0</v>
      </c>
      <c r="I45" s="72">
        <v>0</v>
      </c>
      <c r="J45" s="72">
        <f t="shared" si="12"/>
        <v>25000</v>
      </c>
      <c r="K45" s="72">
        <v>20000</v>
      </c>
      <c r="L45" s="72">
        <v>5000</v>
      </c>
      <c r="M45" s="72">
        <f t="shared" si="13"/>
        <v>0</v>
      </c>
      <c r="N45" s="72">
        <f t="shared" si="13"/>
        <v>0</v>
      </c>
    </row>
    <row r="46" spans="1:14" ht="18" customHeight="1">
      <c r="A46" s="100"/>
      <c r="B46" s="98"/>
      <c r="C46" s="39" t="s">
        <v>34</v>
      </c>
      <c r="D46" s="36" t="s">
        <v>35</v>
      </c>
      <c r="E46" s="72">
        <v>0</v>
      </c>
      <c r="F46" s="72">
        <v>0</v>
      </c>
      <c r="G46" s="72">
        <v>0</v>
      </c>
      <c r="H46" s="72">
        <v>0</v>
      </c>
      <c r="I46" s="72">
        <v>0</v>
      </c>
      <c r="J46" s="72">
        <f t="shared" si="12"/>
        <v>10000</v>
      </c>
      <c r="K46" s="72">
        <v>10000</v>
      </c>
      <c r="L46" s="72">
        <f>M46+N46+O46+P46</f>
        <v>0</v>
      </c>
      <c r="M46" s="72">
        <f t="shared" si="13"/>
        <v>0</v>
      </c>
      <c r="N46" s="72">
        <f t="shared" si="13"/>
        <v>0</v>
      </c>
    </row>
    <row r="47" spans="1:14" ht="24" customHeight="1">
      <c r="A47" s="100"/>
      <c r="B47" s="98"/>
      <c r="C47" s="39" t="s">
        <v>139</v>
      </c>
      <c r="D47" s="36" t="s">
        <v>140</v>
      </c>
      <c r="E47" s="72">
        <v>0</v>
      </c>
      <c r="F47" s="72">
        <v>0</v>
      </c>
      <c r="G47" s="72">
        <v>0</v>
      </c>
      <c r="H47" s="72">
        <v>0</v>
      </c>
      <c r="I47" s="72">
        <v>0</v>
      </c>
      <c r="J47" s="72">
        <f t="shared" si="12"/>
        <v>67000</v>
      </c>
      <c r="K47" s="72">
        <v>22000</v>
      </c>
      <c r="L47" s="72">
        <v>45000</v>
      </c>
      <c r="M47" s="72">
        <f t="shared" si="13"/>
        <v>0</v>
      </c>
      <c r="N47" s="72">
        <f t="shared" si="13"/>
        <v>0</v>
      </c>
    </row>
    <row r="48" spans="1:14" ht="32.25" customHeight="1">
      <c r="A48" s="100"/>
      <c r="B48" s="98"/>
      <c r="C48" s="39" t="s">
        <v>141</v>
      </c>
      <c r="D48" s="36" t="s">
        <v>142</v>
      </c>
      <c r="E48" s="72">
        <v>0</v>
      </c>
      <c r="F48" s="72">
        <v>0</v>
      </c>
      <c r="G48" s="72">
        <v>0</v>
      </c>
      <c r="H48" s="72">
        <v>0</v>
      </c>
      <c r="I48" s="72">
        <v>0</v>
      </c>
      <c r="J48" s="72">
        <f t="shared" si="12"/>
        <v>800</v>
      </c>
      <c r="K48" s="72">
        <v>200</v>
      </c>
      <c r="L48" s="72">
        <v>600</v>
      </c>
      <c r="M48" s="72">
        <f t="shared" si="13"/>
        <v>0</v>
      </c>
      <c r="N48" s="72">
        <f t="shared" si="13"/>
        <v>0</v>
      </c>
    </row>
    <row r="49" spans="1:14" ht="22.5" customHeight="1">
      <c r="A49" s="100"/>
      <c r="B49" s="98"/>
      <c r="C49" s="39" t="s">
        <v>143</v>
      </c>
      <c r="D49" s="36" t="s">
        <v>144</v>
      </c>
      <c r="E49" s="72">
        <v>0</v>
      </c>
      <c r="F49" s="72">
        <v>0</v>
      </c>
      <c r="G49" s="72">
        <v>0</v>
      </c>
      <c r="H49" s="72">
        <v>0</v>
      </c>
      <c r="I49" s="72">
        <v>0</v>
      </c>
      <c r="J49" s="72">
        <f t="shared" si="12"/>
        <v>200</v>
      </c>
      <c r="K49" s="72">
        <v>200</v>
      </c>
      <c r="L49" s="72">
        <f>M49+N49+O49+P49</f>
        <v>0</v>
      </c>
      <c r="M49" s="72">
        <f t="shared" si="13"/>
        <v>0</v>
      </c>
      <c r="N49" s="72">
        <f t="shared" si="13"/>
        <v>0</v>
      </c>
    </row>
    <row r="50" spans="1:14" ht="34.5" customHeight="1">
      <c r="A50" s="100"/>
      <c r="B50" s="98"/>
      <c r="C50" s="39" t="s">
        <v>145</v>
      </c>
      <c r="D50" s="36" t="s">
        <v>146</v>
      </c>
      <c r="E50" s="72">
        <v>0</v>
      </c>
      <c r="F50" s="72">
        <v>0</v>
      </c>
      <c r="G50" s="72">
        <v>0</v>
      </c>
      <c r="H50" s="72">
        <v>0</v>
      </c>
      <c r="I50" s="72">
        <v>0</v>
      </c>
      <c r="J50" s="72">
        <f t="shared" si="12"/>
        <v>200</v>
      </c>
      <c r="K50" s="72">
        <v>200</v>
      </c>
      <c r="L50" s="72">
        <f>M50+N50+O50+P50</f>
        <v>0</v>
      </c>
      <c r="M50" s="72">
        <f t="shared" si="13"/>
        <v>0</v>
      </c>
      <c r="N50" s="72">
        <f t="shared" si="13"/>
        <v>0</v>
      </c>
    </row>
    <row r="51" spans="1:14" ht="21" customHeight="1">
      <c r="A51" s="100"/>
      <c r="B51" s="98"/>
      <c r="C51" s="160" t="s">
        <v>408</v>
      </c>
      <c r="D51" s="161" t="s">
        <v>409</v>
      </c>
      <c r="E51" s="72">
        <v>0</v>
      </c>
      <c r="F51" s="72">
        <v>0</v>
      </c>
      <c r="G51" s="72">
        <v>0</v>
      </c>
      <c r="H51" s="72">
        <v>0</v>
      </c>
      <c r="I51" s="72">
        <v>0</v>
      </c>
      <c r="J51" s="72">
        <f t="shared" si="12"/>
        <v>10000</v>
      </c>
      <c r="K51" s="72">
        <v>10000</v>
      </c>
      <c r="L51" s="72">
        <v>0</v>
      </c>
      <c r="M51" s="72">
        <v>0</v>
      </c>
      <c r="N51" s="72">
        <v>0</v>
      </c>
    </row>
    <row r="52" spans="1:14" ht="34.5" customHeight="1">
      <c r="A52" s="100"/>
      <c r="B52" s="98"/>
      <c r="C52" s="160" t="s">
        <v>410</v>
      </c>
      <c r="D52" s="161" t="s">
        <v>411</v>
      </c>
      <c r="E52" s="72">
        <v>0</v>
      </c>
      <c r="F52" s="72">
        <v>0</v>
      </c>
      <c r="G52" s="72">
        <v>0</v>
      </c>
      <c r="H52" s="72">
        <v>0</v>
      </c>
      <c r="I52" s="72">
        <v>0</v>
      </c>
      <c r="J52" s="72">
        <f t="shared" si="12"/>
        <v>80000</v>
      </c>
      <c r="K52" s="72">
        <v>80000</v>
      </c>
      <c r="L52" s="72">
        <v>0</v>
      </c>
      <c r="M52" s="72">
        <v>0</v>
      </c>
      <c r="N52" s="72">
        <v>0</v>
      </c>
    </row>
    <row r="53" spans="1:14" ht="44.25" customHeight="1">
      <c r="A53" s="100"/>
      <c r="B53" s="98"/>
      <c r="C53" s="160" t="s">
        <v>43</v>
      </c>
      <c r="D53" s="161" t="s">
        <v>44</v>
      </c>
      <c r="E53" s="72">
        <v>0</v>
      </c>
      <c r="F53" s="72">
        <v>0</v>
      </c>
      <c r="G53" s="72">
        <v>0</v>
      </c>
      <c r="H53" s="72">
        <v>0</v>
      </c>
      <c r="I53" s="72">
        <v>0</v>
      </c>
      <c r="J53" s="72">
        <f t="shared" si="12"/>
        <v>50000</v>
      </c>
      <c r="K53" s="72">
        <v>50000</v>
      </c>
      <c r="L53" s="72">
        <v>0</v>
      </c>
      <c r="M53" s="72">
        <v>0</v>
      </c>
      <c r="N53" s="72">
        <v>0</v>
      </c>
    </row>
    <row r="54" spans="1:14" ht="32.25" customHeight="1">
      <c r="A54" s="100"/>
      <c r="B54" s="98"/>
      <c r="C54" s="39" t="s">
        <v>84</v>
      </c>
      <c r="D54" s="36" t="s">
        <v>465</v>
      </c>
      <c r="E54" s="72">
        <v>0</v>
      </c>
      <c r="F54" s="72">
        <v>0</v>
      </c>
      <c r="G54" s="72">
        <v>0</v>
      </c>
      <c r="H54" s="72">
        <v>0</v>
      </c>
      <c r="I54" s="72">
        <v>0</v>
      </c>
      <c r="J54" s="72">
        <f t="shared" si="12"/>
        <v>3000</v>
      </c>
      <c r="K54" s="72">
        <v>3000</v>
      </c>
      <c r="L54" s="72">
        <v>0</v>
      </c>
      <c r="M54" s="72">
        <f>N54+O54+P54+Q54</f>
        <v>0</v>
      </c>
      <c r="N54" s="72">
        <f>O54+P54+Q54+R54</f>
        <v>0</v>
      </c>
    </row>
    <row r="55" spans="1:14" ht="24" customHeight="1">
      <c r="A55" s="118" t="s">
        <v>147</v>
      </c>
      <c r="B55" s="118"/>
      <c r="C55" s="118"/>
      <c r="D55" s="119" t="s">
        <v>148</v>
      </c>
      <c r="E55" s="148">
        <f aca="true" t="shared" si="14" ref="E55:N55">SUM(E56+E60+E63+E65)</f>
        <v>617000</v>
      </c>
      <c r="F55" s="148">
        <f t="shared" si="14"/>
        <v>0</v>
      </c>
      <c r="G55" s="148">
        <f t="shared" si="14"/>
        <v>617000</v>
      </c>
      <c r="H55" s="148">
        <f t="shared" si="14"/>
        <v>0</v>
      </c>
      <c r="I55" s="148">
        <f t="shared" si="14"/>
        <v>0</v>
      </c>
      <c r="J55" s="148">
        <f t="shared" si="14"/>
        <v>370000</v>
      </c>
      <c r="K55" s="148">
        <f t="shared" si="14"/>
        <v>102000</v>
      </c>
      <c r="L55" s="148">
        <f t="shared" si="14"/>
        <v>268000</v>
      </c>
      <c r="M55" s="148">
        <f t="shared" si="14"/>
        <v>0</v>
      </c>
      <c r="N55" s="148">
        <f t="shared" si="14"/>
        <v>0</v>
      </c>
    </row>
    <row r="56" spans="1:14" s="93" customFormat="1" ht="33" customHeight="1">
      <c r="A56" s="105"/>
      <c r="B56" s="309" t="s">
        <v>149</v>
      </c>
      <c r="C56" s="309"/>
      <c r="D56" s="303" t="s">
        <v>150</v>
      </c>
      <c r="E56" s="304">
        <f aca="true" t="shared" si="15" ref="E56:N56">SUM(E57:E59)</f>
        <v>213000</v>
      </c>
      <c r="F56" s="304">
        <f t="shared" si="15"/>
        <v>0</v>
      </c>
      <c r="G56" s="304">
        <f t="shared" si="15"/>
        <v>213000</v>
      </c>
      <c r="H56" s="304">
        <f t="shared" si="15"/>
        <v>0</v>
      </c>
      <c r="I56" s="304">
        <f t="shared" si="15"/>
        <v>0</v>
      </c>
      <c r="J56" s="304">
        <f t="shared" si="15"/>
        <v>313000</v>
      </c>
      <c r="K56" s="304">
        <f t="shared" si="15"/>
        <v>100000</v>
      </c>
      <c r="L56" s="304">
        <f t="shared" si="15"/>
        <v>213000</v>
      </c>
      <c r="M56" s="304">
        <f t="shared" si="15"/>
        <v>0</v>
      </c>
      <c r="N56" s="304">
        <f t="shared" si="15"/>
        <v>0</v>
      </c>
    </row>
    <row r="57" spans="1:14" ht="68.25" customHeight="1">
      <c r="A57" s="99"/>
      <c r="B57" s="99"/>
      <c r="C57" s="39" t="s">
        <v>172</v>
      </c>
      <c r="D57" s="36" t="s">
        <v>227</v>
      </c>
      <c r="E57" s="72">
        <f>SUM(F57+G57+H57+I57)</f>
        <v>213000</v>
      </c>
      <c r="F57" s="72">
        <v>0</v>
      </c>
      <c r="G57" s="72">
        <v>213000</v>
      </c>
      <c r="H57" s="72">
        <v>0</v>
      </c>
      <c r="I57" s="72">
        <v>0</v>
      </c>
      <c r="J57" s="72">
        <f>K57+L57+M57+N57</f>
        <v>0</v>
      </c>
      <c r="K57" s="72">
        <v>0</v>
      </c>
      <c r="L57" s="72">
        <v>0</v>
      </c>
      <c r="M57" s="72">
        <v>0</v>
      </c>
      <c r="N57" s="72">
        <v>0</v>
      </c>
    </row>
    <row r="58" spans="1:14" ht="68.25" customHeight="1">
      <c r="A58" s="99"/>
      <c r="B58" s="99"/>
      <c r="C58" s="160" t="s">
        <v>413</v>
      </c>
      <c r="D58" s="161" t="s">
        <v>414</v>
      </c>
      <c r="E58" s="72">
        <v>0</v>
      </c>
      <c r="F58" s="72">
        <v>0</v>
      </c>
      <c r="G58" s="72">
        <v>0</v>
      </c>
      <c r="H58" s="72">
        <v>0</v>
      </c>
      <c r="I58" s="72">
        <v>0</v>
      </c>
      <c r="J58" s="72">
        <f>K58+L58+M58+N58</f>
        <v>100000</v>
      </c>
      <c r="K58" s="72">
        <v>100000</v>
      </c>
      <c r="L58" s="72">
        <v>0</v>
      </c>
      <c r="M58" s="72">
        <v>0</v>
      </c>
      <c r="N58" s="72">
        <v>0</v>
      </c>
    </row>
    <row r="59" spans="1:14" ht="21.75" customHeight="1">
      <c r="A59" s="99"/>
      <c r="B59" s="99"/>
      <c r="C59" s="35" t="s">
        <v>26</v>
      </c>
      <c r="D59" s="36" t="s">
        <v>27</v>
      </c>
      <c r="E59" s="72">
        <v>0</v>
      </c>
      <c r="F59" s="72">
        <v>0</v>
      </c>
      <c r="G59" s="72">
        <v>0</v>
      </c>
      <c r="H59" s="72">
        <v>0</v>
      </c>
      <c r="I59" s="72">
        <v>0</v>
      </c>
      <c r="J59" s="72">
        <f>K59+L59+M59+N59</f>
        <v>213000</v>
      </c>
      <c r="K59" s="72">
        <v>0</v>
      </c>
      <c r="L59" s="72">
        <v>213000</v>
      </c>
      <c r="M59" s="72">
        <v>0</v>
      </c>
      <c r="N59" s="72">
        <v>0</v>
      </c>
    </row>
    <row r="60" spans="1:14" s="93" customFormat="1" ht="27" customHeight="1">
      <c r="A60" s="105"/>
      <c r="B60" s="309" t="s">
        <v>151</v>
      </c>
      <c r="C60" s="309"/>
      <c r="D60" s="303" t="s">
        <v>514</v>
      </c>
      <c r="E60" s="304">
        <f aca="true" t="shared" si="16" ref="E60:N60">SUM(E61+E62)</f>
        <v>55000</v>
      </c>
      <c r="F60" s="304">
        <f t="shared" si="16"/>
        <v>0</v>
      </c>
      <c r="G60" s="304">
        <f t="shared" si="16"/>
        <v>55000</v>
      </c>
      <c r="H60" s="304">
        <f t="shared" si="16"/>
        <v>0</v>
      </c>
      <c r="I60" s="304">
        <f t="shared" si="16"/>
        <v>0</v>
      </c>
      <c r="J60" s="304">
        <f t="shared" si="16"/>
        <v>55000</v>
      </c>
      <c r="K60" s="304">
        <f t="shared" si="16"/>
        <v>0</v>
      </c>
      <c r="L60" s="304">
        <f t="shared" si="16"/>
        <v>55000</v>
      </c>
      <c r="M60" s="304">
        <f t="shared" si="16"/>
        <v>0</v>
      </c>
      <c r="N60" s="304">
        <f t="shared" si="16"/>
        <v>0</v>
      </c>
    </row>
    <row r="61" spans="1:14" ht="69" customHeight="1">
      <c r="A61" s="99"/>
      <c r="B61" s="99"/>
      <c r="C61" s="39" t="s">
        <v>172</v>
      </c>
      <c r="D61" s="36" t="s">
        <v>227</v>
      </c>
      <c r="E61" s="72">
        <f>SUM(F61+G61+H61+I61)</f>
        <v>55000</v>
      </c>
      <c r="F61" s="72">
        <v>0</v>
      </c>
      <c r="G61" s="72">
        <v>55000</v>
      </c>
      <c r="H61" s="72">
        <v>0</v>
      </c>
      <c r="I61" s="72">
        <v>0</v>
      </c>
      <c r="J61" s="72">
        <f>K61+L61+M61+N61</f>
        <v>0</v>
      </c>
      <c r="K61" s="72">
        <v>0</v>
      </c>
      <c r="L61" s="72">
        <v>0</v>
      </c>
      <c r="M61" s="72">
        <v>0</v>
      </c>
      <c r="N61" s="72">
        <v>0</v>
      </c>
    </row>
    <row r="62" spans="1:14" ht="21.75" customHeight="1">
      <c r="A62" s="99"/>
      <c r="B62" s="99"/>
      <c r="C62" s="35" t="s">
        <v>26</v>
      </c>
      <c r="D62" s="36" t="s">
        <v>27</v>
      </c>
      <c r="E62" s="72">
        <v>0</v>
      </c>
      <c r="F62" s="72">
        <v>0</v>
      </c>
      <c r="G62" s="72">
        <v>0</v>
      </c>
      <c r="H62" s="72">
        <v>0</v>
      </c>
      <c r="I62" s="72">
        <v>0</v>
      </c>
      <c r="J62" s="72">
        <f>K62+L62+M62+N62</f>
        <v>55000</v>
      </c>
      <c r="K62" s="72">
        <v>0</v>
      </c>
      <c r="L62" s="72">
        <v>55000</v>
      </c>
      <c r="M62" s="72">
        <v>0</v>
      </c>
      <c r="N62" s="72">
        <v>0</v>
      </c>
    </row>
    <row r="63" spans="1:14" s="93" customFormat="1" ht="26.25" customHeight="1">
      <c r="A63" s="105"/>
      <c r="B63" s="309" t="s">
        <v>234</v>
      </c>
      <c r="C63" s="309"/>
      <c r="D63" s="303" t="s">
        <v>235</v>
      </c>
      <c r="E63" s="304">
        <f aca="true" t="shared" si="17" ref="E63:N63">SUM(E64)</f>
        <v>349000</v>
      </c>
      <c r="F63" s="304">
        <f t="shared" si="17"/>
        <v>0</v>
      </c>
      <c r="G63" s="304">
        <f t="shared" si="17"/>
        <v>349000</v>
      </c>
      <c r="H63" s="304">
        <f t="shared" si="17"/>
        <v>0</v>
      </c>
      <c r="I63" s="304">
        <f t="shared" si="17"/>
        <v>0</v>
      </c>
      <c r="J63" s="304">
        <f t="shared" si="17"/>
        <v>0</v>
      </c>
      <c r="K63" s="304">
        <f t="shared" si="17"/>
        <v>0</v>
      </c>
      <c r="L63" s="304">
        <f t="shared" si="17"/>
        <v>0</v>
      </c>
      <c r="M63" s="304">
        <f t="shared" si="17"/>
        <v>0</v>
      </c>
      <c r="N63" s="304">
        <f t="shared" si="17"/>
        <v>0</v>
      </c>
    </row>
    <row r="64" spans="1:14" ht="66" customHeight="1">
      <c r="A64" s="99"/>
      <c r="B64" s="39"/>
      <c r="C64" s="39" t="s">
        <v>172</v>
      </c>
      <c r="D64" s="36" t="s">
        <v>227</v>
      </c>
      <c r="E64" s="72">
        <f>SUM(F64+G64+H64+I64)</f>
        <v>349000</v>
      </c>
      <c r="F64" s="72">
        <v>0</v>
      </c>
      <c r="G64" s="72">
        <v>349000</v>
      </c>
      <c r="H64" s="72">
        <v>0</v>
      </c>
      <c r="I64" s="72">
        <v>0</v>
      </c>
      <c r="J64" s="72">
        <f>K64+L64+M64+N64</f>
        <v>0</v>
      </c>
      <c r="K64" s="72">
        <v>0</v>
      </c>
      <c r="L64" s="72">
        <v>0</v>
      </c>
      <c r="M64" s="72">
        <v>0</v>
      </c>
      <c r="N64" s="72">
        <v>0</v>
      </c>
    </row>
    <row r="65" spans="1:14" ht="26.25" customHeight="1">
      <c r="A65" s="105"/>
      <c r="B65" s="309" t="s">
        <v>194</v>
      </c>
      <c r="C65" s="310"/>
      <c r="D65" s="303" t="s">
        <v>87</v>
      </c>
      <c r="E65" s="311">
        <f aca="true" t="shared" si="18" ref="E65:N65">SUM(E66)</f>
        <v>0</v>
      </c>
      <c r="F65" s="311">
        <f t="shared" si="18"/>
        <v>0</v>
      </c>
      <c r="G65" s="311">
        <f t="shared" si="18"/>
        <v>0</v>
      </c>
      <c r="H65" s="311">
        <f t="shared" si="18"/>
        <v>0</v>
      </c>
      <c r="I65" s="311">
        <f t="shared" si="18"/>
        <v>0</v>
      </c>
      <c r="J65" s="311">
        <f t="shared" si="18"/>
        <v>2000</v>
      </c>
      <c r="K65" s="311">
        <f t="shared" si="18"/>
        <v>2000</v>
      </c>
      <c r="L65" s="311">
        <f t="shared" si="18"/>
        <v>0</v>
      </c>
      <c r="M65" s="311">
        <f t="shared" si="18"/>
        <v>0</v>
      </c>
      <c r="N65" s="311">
        <f t="shared" si="18"/>
        <v>0</v>
      </c>
    </row>
    <row r="66" spans="1:14" ht="37.5" customHeight="1">
      <c r="A66" s="99"/>
      <c r="B66" s="39"/>
      <c r="C66" s="39" t="s">
        <v>84</v>
      </c>
      <c r="D66" s="36" t="s">
        <v>465</v>
      </c>
      <c r="E66" s="72">
        <v>0</v>
      </c>
      <c r="F66" s="72">
        <v>0</v>
      </c>
      <c r="G66" s="72">
        <v>0</v>
      </c>
      <c r="H66" s="72">
        <v>0</v>
      </c>
      <c r="I66" s="72">
        <v>0</v>
      </c>
      <c r="J66" s="72">
        <f>K66+L66+M66+N66</f>
        <v>2000</v>
      </c>
      <c r="K66" s="72">
        <v>2000</v>
      </c>
      <c r="L66" s="72">
        <v>0</v>
      </c>
      <c r="M66" s="72">
        <v>0</v>
      </c>
      <c r="N66" s="72">
        <v>0</v>
      </c>
    </row>
    <row r="67" spans="1:14" ht="26.25" customHeight="1">
      <c r="A67" s="118" t="s">
        <v>14</v>
      </c>
      <c r="B67" s="118"/>
      <c r="C67" s="118"/>
      <c r="D67" s="119" t="s">
        <v>15</v>
      </c>
      <c r="E67" s="148">
        <f aca="true" t="shared" si="19" ref="E67:N67">SUM(E68+E77+E116+E83+E126)</f>
        <v>404994</v>
      </c>
      <c r="F67" s="148">
        <f t="shared" si="19"/>
        <v>105194</v>
      </c>
      <c r="G67" s="148">
        <f t="shared" si="19"/>
        <v>296800</v>
      </c>
      <c r="H67" s="148">
        <f t="shared" si="19"/>
        <v>0</v>
      </c>
      <c r="I67" s="148">
        <f t="shared" si="19"/>
        <v>3000</v>
      </c>
      <c r="J67" s="148">
        <f t="shared" si="19"/>
        <v>9408720</v>
      </c>
      <c r="K67" s="148">
        <f t="shared" si="19"/>
        <v>9108920</v>
      </c>
      <c r="L67" s="148">
        <f t="shared" si="19"/>
        <v>296800</v>
      </c>
      <c r="M67" s="148">
        <f t="shared" si="19"/>
        <v>0</v>
      </c>
      <c r="N67" s="148">
        <f t="shared" si="19"/>
        <v>3000</v>
      </c>
    </row>
    <row r="68" spans="1:14" s="93" customFormat="1" ht="21.75" customHeight="1">
      <c r="A68" s="246"/>
      <c r="B68" s="309" t="s">
        <v>55</v>
      </c>
      <c r="C68" s="309"/>
      <c r="D68" s="303" t="s">
        <v>56</v>
      </c>
      <c r="E68" s="304">
        <f aca="true" t="shared" si="20" ref="E68:N68">SUM(E69:E76)</f>
        <v>259300</v>
      </c>
      <c r="F68" s="304">
        <f t="shared" si="20"/>
        <v>3500</v>
      </c>
      <c r="G68" s="304">
        <f t="shared" si="20"/>
        <v>255800</v>
      </c>
      <c r="H68" s="304">
        <f t="shared" si="20"/>
        <v>0</v>
      </c>
      <c r="I68" s="304">
        <f t="shared" si="20"/>
        <v>0</v>
      </c>
      <c r="J68" s="304">
        <f t="shared" si="20"/>
        <v>858920</v>
      </c>
      <c r="K68" s="304">
        <f t="shared" si="20"/>
        <v>603120</v>
      </c>
      <c r="L68" s="304">
        <f t="shared" si="20"/>
        <v>255800</v>
      </c>
      <c r="M68" s="304">
        <f t="shared" si="20"/>
        <v>0</v>
      </c>
      <c r="N68" s="304">
        <f t="shared" si="20"/>
        <v>0</v>
      </c>
    </row>
    <row r="69" spans="1:14" s="93" customFormat="1" ht="21.75" customHeight="1">
      <c r="A69" s="100"/>
      <c r="B69" s="24"/>
      <c r="C69" s="426" t="s">
        <v>127</v>
      </c>
      <c r="D69" s="41" t="s">
        <v>128</v>
      </c>
      <c r="E69" s="72">
        <f>SUM(F69+G69+H69+I69)</f>
        <v>3500</v>
      </c>
      <c r="F69" s="72">
        <v>3500</v>
      </c>
      <c r="G69" s="72">
        <v>0</v>
      </c>
      <c r="H69" s="72">
        <v>0</v>
      </c>
      <c r="I69" s="72">
        <v>0</v>
      </c>
      <c r="J69" s="72">
        <v>0</v>
      </c>
      <c r="K69" s="72">
        <v>0</v>
      </c>
      <c r="L69" s="72">
        <v>0</v>
      </c>
      <c r="M69" s="72">
        <v>0</v>
      </c>
      <c r="N69" s="72">
        <v>0</v>
      </c>
    </row>
    <row r="70" spans="1:14" ht="66" customHeight="1">
      <c r="A70" s="100"/>
      <c r="B70" s="99"/>
      <c r="C70" s="39" t="s">
        <v>172</v>
      </c>
      <c r="D70" s="36" t="s">
        <v>227</v>
      </c>
      <c r="E70" s="72">
        <f>SUM(F70+G70+H70+I70)</f>
        <v>255800</v>
      </c>
      <c r="F70" s="72">
        <v>0</v>
      </c>
      <c r="G70" s="72">
        <v>255800</v>
      </c>
      <c r="H70" s="72">
        <v>0</v>
      </c>
      <c r="I70" s="72">
        <v>0</v>
      </c>
      <c r="J70" s="72">
        <f aca="true" t="shared" si="21" ref="J70:J76">K70+L70+M70+N70</f>
        <v>0</v>
      </c>
      <c r="K70" s="72">
        <v>0</v>
      </c>
      <c r="L70" s="72">
        <v>0</v>
      </c>
      <c r="M70" s="72">
        <v>0</v>
      </c>
      <c r="N70" s="72">
        <v>0</v>
      </c>
    </row>
    <row r="71" spans="1:14" ht="21.75" customHeight="1">
      <c r="A71" s="100"/>
      <c r="B71" s="99"/>
      <c r="C71" s="39" t="s">
        <v>57</v>
      </c>
      <c r="D71" s="36" t="s">
        <v>58</v>
      </c>
      <c r="E71" s="72">
        <v>0</v>
      </c>
      <c r="F71" s="72">
        <v>0</v>
      </c>
      <c r="G71" s="72">
        <v>0</v>
      </c>
      <c r="H71" s="72">
        <v>0</v>
      </c>
      <c r="I71" s="72">
        <v>0</v>
      </c>
      <c r="J71" s="72">
        <f t="shared" si="21"/>
        <v>673420</v>
      </c>
      <c r="K71" s="72">
        <v>471244</v>
      </c>
      <c r="L71" s="72">
        <v>202176</v>
      </c>
      <c r="M71" s="72">
        <v>0</v>
      </c>
      <c r="N71" s="72">
        <v>0</v>
      </c>
    </row>
    <row r="72" spans="1:14" ht="21.75" customHeight="1">
      <c r="A72" s="100"/>
      <c r="B72" s="99"/>
      <c r="C72" s="39" t="s">
        <v>59</v>
      </c>
      <c r="D72" s="36" t="s">
        <v>314</v>
      </c>
      <c r="E72" s="72">
        <v>0</v>
      </c>
      <c r="F72" s="72">
        <v>0</v>
      </c>
      <c r="G72" s="72">
        <v>0</v>
      </c>
      <c r="H72" s="72">
        <v>0</v>
      </c>
      <c r="I72" s="72">
        <v>0</v>
      </c>
      <c r="J72" s="72">
        <f t="shared" si="21"/>
        <v>52100</v>
      </c>
      <c r="K72" s="72">
        <v>33356</v>
      </c>
      <c r="L72" s="72">
        <v>18744</v>
      </c>
      <c r="M72" s="72">
        <v>0</v>
      </c>
      <c r="N72" s="72">
        <v>0</v>
      </c>
    </row>
    <row r="73" spans="1:14" ht="21.75" customHeight="1">
      <c r="A73" s="100"/>
      <c r="B73" s="99"/>
      <c r="C73" s="39" t="s">
        <v>61</v>
      </c>
      <c r="D73" s="36" t="s">
        <v>315</v>
      </c>
      <c r="E73" s="72">
        <v>0</v>
      </c>
      <c r="F73" s="72">
        <v>0</v>
      </c>
      <c r="G73" s="72">
        <v>0</v>
      </c>
      <c r="H73" s="72">
        <v>0</v>
      </c>
      <c r="I73" s="72">
        <v>0</v>
      </c>
      <c r="J73" s="72">
        <f t="shared" si="21"/>
        <v>113300</v>
      </c>
      <c r="K73" s="72">
        <v>83880</v>
      </c>
      <c r="L73" s="72">
        <v>29420</v>
      </c>
      <c r="M73" s="72">
        <v>0</v>
      </c>
      <c r="N73" s="72">
        <v>0</v>
      </c>
    </row>
    <row r="74" spans="1:14" ht="21.75" customHeight="1">
      <c r="A74" s="100"/>
      <c r="B74" s="99"/>
      <c r="C74" s="39" t="s">
        <v>63</v>
      </c>
      <c r="D74" s="36" t="s">
        <v>64</v>
      </c>
      <c r="E74" s="72">
        <v>0</v>
      </c>
      <c r="F74" s="72">
        <v>0</v>
      </c>
      <c r="G74" s="72">
        <v>0</v>
      </c>
      <c r="H74" s="72">
        <v>0</v>
      </c>
      <c r="I74" s="72">
        <v>0</v>
      </c>
      <c r="J74" s="72">
        <f t="shared" si="21"/>
        <v>17500</v>
      </c>
      <c r="K74" s="72">
        <v>12040</v>
      </c>
      <c r="L74" s="72">
        <v>5460</v>
      </c>
      <c r="M74" s="72">
        <v>0</v>
      </c>
      <c r="N74" s="72">
        <v>0</v>
      </c>
    </row>
    <row r="75" spans="1:14" ht="21.75" customHeight="1">
      <c r="A75" s="100"/>
      <c r="B75" s="99"/>
      <c r="C75" s="39" t="s">
        <v>26</v>
      </c>
      <c r="D75" s="36" t="s">
        <v>27</v>
      </c>
      <c r="E75" s="72">
        <v>0</v>
      </c>
      <c r="F75" s="72">
        <v>0</v>
      </c>
      <c r="G75" s="72">
        <v>0</v>
      </c>
      <c r="H75" s="72">
        <v>0</v>
      </c>
      <c r="I75" s="72">
        <v>0</v>
      </c>
      <c r="J75" s="72">
        <f t="shared" si="21"/>
        <v>600</v>
      </c>
      <c r="K75" s="72">
        <v>600</v>
      </c>
      <c r="L75" s="72">
        <v>0</v>
      </c>
      <c r="M75" s="72">
        <v>0</v>
      </c>
      <c r="N75" s="72">
        <v>0</v>
      </c>
    </row>
    <row r="76" spans="1:14" ht="31.5" customHeight="1">
      <c r="A76" s="100"/>
      <c r="B76" s="99"/>
      <c r="C76" s="39" t="s">
        <v>84</v>
      </c>
      <c r="D76" s="36" t="s">
        <v>468</v>
      </c>
      <c r="E76" s="72">
        <v>0</v>
      </c>
      <c r="F76" s="72">
        <v>0</v>
      </c>
      <c r="G76" s="72">
        <v>0</v>
      </c>
      <c r="H76" s="72">
        <v>0</v>
      </c>
      <c r="I76" s="72">
        <v>0</v>
      </c>
      <c r="J76" s="72">
        <f t="shared" si="21"/>
        <v>2000</v>
      </c>
      <c r="K76" s="72">
        <v>2000</v>
      </c>
      <c r="L76" s="72">
        <v>0</v>
      </c>
      <c r="M76" s="72">
        <v>0</v>
      </c>
      <c r="N76" s="72">
        <v>0</v>
      </c>
    </row>
    <row r="77" spans="1:14" s="93" customFormat="1" ht="24.75" customHeight="1">
      <c r="A77" s="246"/>
      <c r="B77" s="309" t="s">
        <v>65</v>
      </c>
      <c r="C77" s="309"/>
      <c r="D77" s="303" t="s">
        <v>66</v>
      </c>
      <c r="E77" s="304">
        <f aca="true" t="shared" si="22" ref="E77:N77">E78+E79+E80+E81+E82</f>
        <v>0</v>
      </c>
      <c r="F77" s="304">
        <f t="shared" si="22"/>
        <v>0</v>
      </c>
      <c r="G77" s="304">
        <f t="shared" si="22"/>
        <v>0</v>
      </c>
      <c r="H77" s="304">
        <f t="shared" si="22"/>
        <v>0</v>
      </c>
      <c r="I77" s="304">
        <f t="shared" si="22"/>
        <v>0</v>
      </c>
      <c r="J77" s="304">
        <f t="shared" si="22"/>
        <v>506000</v>
      </c>
      <c r="K77" s="304">
        <f t="shared" si="22"/>
        <v>506000</v>
      </c>
      <c r="L77" s="304">
        <f t="shared" si="22"/>
        <v>0</v>
      </c>
      <c r="M77" s="304">
        <f t="shared" si="22"/>
        <v>0</v>
      </c>
      <c r="N77" s="304">
        <f t="shared" si="22"/>
        <v>0</v>
      </c>
    </row>
    <row r="78" spans="1:14" ht="21.75" customHeight="1">
      <c r="A78" s="100"/>
      <c r="B78" s="99"/>
      <c r="C78" s="35" t="s">
        <v>67</v>
      </c>
      <c r="D78" s="36" t="s">
        <v>68</v>
      </c>
      <c r="E78" s="72">
        <v>0</v>
      </c>
      <c r="F78" s="72">
        <v>0</v>
      </c>
      <c r="G78" s="72">
        <v>0</v>
      </c>
      <c r="H78" s="72">
        <v>0</v>
      </c>
      <c r="I78" s="72">
        <v>0</v>
      </c>
      <c r="J78" s="72">
        <f>K78+L78+M78+N78</f>
        <v>430500</v>
      </c>
      <c r="K78" s="72">
        <v>430500</v>
      </c>
      <c r="L78" s="72">
        <v>0</v>
      </c>
      <c r="M78" s="72">
        <v>0</v>
      </c>
      <c r="N78" s="72">
        <v>0</v>
      </c>
    </row>
    <row r="79" spans="1:14" ht="21.75" customHeight="1">
      <c r="A79" s="100"/>
      <c r="B79" s="99"/>
      <c r="C79" s="35" t="s">
        <v>57</v>
      </c>
      <c r="D79" s="36" t="s">
        <v>58</v>
      </c>
      <c r="E79" s="72">
        <v>0</v>
      </c>
      <c r="F79" s="72">
        <v>0</v>
      </c>
      <c r="G79" s="72">
        <v>0</v>
      </c>
      <c r="H79" s="72">
        <v>0</v>
      </c>
      <c r="I79" s="72">
        <v>0</v>
      </c>
      <c r="J79" s="72">
        <f>K79+L79+M79+N79</f>
        <v>59150</v>
      </c>
      <c r="K79" s="72">
        <v>59150</v>
      </c>
      <c r="L79" s="72">
        <v>0</v>
      </c>
      <c r="M79" s="72">
        <v>0</v>
      </c>
      <c r="N79" s="72">
        <v>0</v>
      </c>
    </row>
    <row r="80" spans="1:14" ht="21.75" customHeight="1">
      <c r="A80" s="100"/>
      <c r="B80" s="99"/>
      <c r="C80" s="35" t="s">
        <v>59</v>
      </c>
      <c r="D80" s="36" t="s">
        <v>314</v>
      </c>
      <c r="E80" s="72">
        <v>0</v>
      </c>
      <c r="F80" s="72">
        <v>0</v>
      </c>
      <c r="G80" s="72">
        <v>0</v>
      </c>
      <c r="H80" s="72">
        <v>0</v>
      </c>
      <c r="I80" s="72">
        <v>0</v>
      </c>
      <c r="J80" s="72">
        <f>K80+L80+M80+N80</f>
        <v>4650</v>
      </c>
      <c r="K80" s="72">
        <v>4650</v>
      </c>
      <c r="L80" s="72">
        <v>0</v>
      </c>
      <c r="M80" s="72">
        <v>0</v>
      </c>
      <c r="N80" s="72">
        <v>0</v>
      </c>
    </row>
    <row r="81" spans="1:14" ht="21.75" customHeight="1">
      <c r="A81" s="100"/>
      <c r="B81" s="99"/>
      <c r="C81" s="35" t="s">
        <v>61</v>
      </c>
      <c r="D81" s="36" t="s">
        <v>315</v>
      </c>
      <c r="E81" s="72">
        <v>0</v>
      </c>
      <c r="F81" s="72">
        <v>0</v>
      </c>
      <c r="G81" s="72">
        <v>0</v>
      </c>
      <c r="H81" s="72">
        <v>0</v>
      </c>
      <c r="I81" s="72">
        <v>0</v>
      </c>
      <c r="J81" s="72">
        <f>K81+L81+M81+N81</f>
        <v>10200</v>
      </c>
      <c r="K81" s="72">
        <v>10200</v>
      </c>
      <c r="L81" s="72">
        <v>0</v>
      </c>
      <c r="M81" s="72">
        <v>0</v>
      </c>
      <c r="N81" s="72">
        <v>0</v>
      </c>
    </row>
    <row r="82" spans="1:14" ht="21.75" customHeight="1">
      <c r="A82" s="100"/>
      <c r="B82" s="99"/>
      <c r="C82" s="35" t="s">
        <v>63</v>
      </c>
      <c r="D82" s="36" t="s">
        <v>64</v>
      </c>
      <c r="E82" s="72">
        <v>0</v>
      </c>
      <c r="F82" s="72">
        <v>0</v>
      </c>
      <c r="G82" s="72">
        <v>0</v>
      </c>
      <c r="H82" s="72">
        <v>0</v>
      </c>
      <c r="I82" s="72">
        <v>0</v>
      </c>
      <c r="J82" s="72">
        <f>K82+L82+M82+N82</f>
        <v>1500</v>
      </c>
      <c r="K82" s="72">
        <v>1500</v>
      </c>
      <c r="L82" s="72">
        <v>0</v>
      </c>
      <c r="M82" s="72">
        <v>0</v>
      </c>
      <c r="N82" s="72">
        <v>0</v>
      </c>
    </row>
    <row r="83" spans="1:14" s="93" customFormat="1" ht="21" customHeight="1">
      <c r="A83" s="246"/>
      <c r="B83" s="309" t="s">
        <v>16</v>
      </c>
      <c r="C83" s="309"/>
      <c r="D83" s="303" t="s">
        <v>17</v>
      </c>
      <c r="E83" s="304">
        <f>E84+E85+E86+E87+E88</f>
        <v>101694</v>
      </c>
      <c r="F83" s="304">
        <f>F84+F85+F86+F87+F88</f>
        <v>101694</v>
      </c>
      <c r="G83" s="304">
        <f>G84+G85+G86+G87+G88</f>
        <v>0</v>
      </c>
      <c r="H83" s="304">
        <f>H84+H85+H86+H87+H88</f>
        <v>0</v>
      </c>
      <c r="I83" s="304">
        <f>I84+I85+I86+I87+I88</f>
        <v>0</v>
      </c>
      <c r="J83" s="304">
        <f>SUM(J85:J114)</f>
        <v>7884800</v>
      </c>
      <c r="K83" s="304">
        <f>SUM(K85:K114)</f>
        <v>7884800</v>
      </c>
      <c r="L83" s="304">
        <f>SUM(L85:L114)</f>
        <v>0</v>
      </c>
      <c r="M83" s="304">
        <f>SUM(M85:M114)</f>
        <v>0</v>
      </c>
      <c r="N83" s="304">
        <f>SUM(N85:N114)</f>
        <v>0</v>
      </c>
    </row>
    <row r="84" spans="1:14" ht="25.5" customHeight="1">
      <c r="A84" s="100"/>
      <c r="B84" s="101"/>
      <c r="C84" s="37" t="s">
        <v>124</v>
      </c>
      <c r="D84" s="41" t="s">
        <v>125</v>
      </c>
      <c r="E84" s="72">
        <f>F84</f>
        <v>2000</v>
      </c>
      <c r="F84" s="72">
        <v>2000</v>
      </c>
      <c r="G84" s="72">
        <v>0</v>
      </c>
      <c r="H84" s="72">
        <v>0</v>
      </c>
      <c r="I84" s="72">
        <v>0</v>
      </c>
      <c r="J84" s="72">
        <f>K84+L84+M84+N84</f>
        <v>0</v>
      </c>
      <c r="K84" s="72">
        <v>0</v>
      </c>
      <c r="L84" s="72">
        <v>0</v>
      </c>
      <c r="M84" s="72">
        <v>0</v>
      </c>
      <c r="N84" s="72">
        <v>0</v>
      </c>
    </row>
    <row r="85" spans="1:14" ht="84" customHeight="1">
      <c r="A85" s="100"/>
      <c r="B85" s="101"/>
      <c r="C85" s="426" t="s">
        <v>39</v>
      </c>
      <c r="D85" s="41" t="s">
        <v>126</v>
      </c>
      <c r="E85" s="72">
        <f>F85</f>
        <v>1200</v>
      </c>
      <c r="F85" s="72">
        <v>1200</v>
      </c>
      <c r="G85" s="72">
        <v>0</v>
      </c>
      <c r="H85" s="72">
        <v>0</v>
      </c>
      <c r="I85" s="72">
        <v>0</v>
      </c>
      <c r="J85" s="72">
        <f>K85+L85+M85+N85</f>
        <v>0</v>
      </c>
      <c r="K85" s="72">
        <v>0</v>
      </c>
      <c r="L85" s="72">
        <v>0</v>
      </c>
      <c r="M85" s="72">
        <v>0</v>
      </c>
      <c r="N85" s="72">
        <v>0</v>
      </c>
    </row>
    <row r="86" spans="1:14" ht="21.75" customHeight="1">
      <c r="A86" s="100"/>
      <c r="B86" s="101"/>
      <c r="C86" s="426" t="s">
        <v>40</v>
      </c>
      <c r="D86" s="41" t="s">
        <v>41</v>
      </c>
      <c r="E86" s="72">
        <f>F86</f>
        <v>25000</v>
      </c>
      <c r="F86" s="72">
        <v>25000</v>
      </c>
      <c r="G86" s="72">
        <v>0</v>
      </c>
      <c r="H86" s="72">
        <v>0</v>
      </c>
      <c r="I86" s="72">
        <v>0</v>
      </c>
      <c r="J86" s="72">
        <f>K86+L86+M86+N86</f>
        <v>0</v>
      </c>
      <c r="K86" s="72">
        <v>0</v>
      </c>
      <c r="L86" s="72">
        <v>0</v>
      </c>
      <c r="M86" s="72">
        <v>0</v>
      </c>
      <c r="N86" s="72">
        <v>0</v>
      </c>
    </row>
    <row r="87" spans="1:14" ht="21.75" customHeight="1">
      <c r="A87" s="100"/>
      <c r="B87" s="101"/>
      <c r="C87" s="426" t="s">
        <v>127</v>
      </c>
      <c r="D87" s="41" t="s">
        <v>128</v>
      </c>
      <c r="E87" s="72">
        <f>F87</f>
        <v>8000</v>
      </c>
      <c r="F87" s="72">
        <v>8000</v>
      </c>
      <c r="G87" s="72">
        <v>0</v>
      </c>
      <c r="H87" s="72">
        <v>0</v>
      </c>
      <c r="I87" s="72">
        <v>0</v>
      </c>
      <c r="J87" s="72">
        <v>0</v>
      </c>
      <c r="K87" s="72">
        <v>0</v>
      </c>
      <c r="L87" s="72">
        <v>0</v>
      </c>
      <c r="M87" s="72">
        <v>0</v>
      </c>
      <c r="N87" s="72">
        <v>0</v>
      </c>
    </row>
    <row r="88" spans="1:14" ht="21" customHeight="1">
      <c r="A88" s="100"/>
      <c r="B88" s="101"/>
      <c r="C88" s="426" t="s">
        <v>18</v>
      </c>
      <c r="D88" s="41" t="s">
        <v>19</v>
      </c>
      <c r="E88" s="72">
        <f>F88</f>
        <v>65494</v>
      </c>
      <c r="F88" s="72">
        <v>65494</v>
      </c>
      <c r="G88" s="72">
        <v>0</v>
      </c>
      <c r="H88" s="72">
        <v>0</v>
      </c>
      <c r="I88" s="72">
        <v>0</v>
      </c>
      <c r="J88" s="72">
        <f aca="true" t="shared" si="23" ref="J88:J115">K88+L88+M88+N88</f>
        <v>0</v>
      </c>
      <c r="K88" s="72">
        <v>0</v>
      </c>
      <c r="L88" s="72">
        <v>0</v>
      </c>
      <c r="M88" s="72">
        <v>0</v>
      </c>
      <c r="N88" s="72">
        <v>0</v>
      </c>
    </row>
    <row r="89" spans="1:14" ht="30.75" customHeight="1">
      <c r="A89" s="100"/>
      <c r="B89" s="101"/>
      <c r="C89" s="44">
        <v>3020</v>
      </c>
      <c r="D89" s="38" t="s">
        <v>78</v>
      </c>
      <c r="E89" s="72">
        <v>0</v>
      </c>
      <c r="F89" s="72">
        <v>0</v>
      </c>
      <c r="G89" s="72">
        <v>0</v>
      </c>
      <c r="H89" s="72">
        <v>0</v>
      </c>
      <c r="I89" s="72">
        <v>0</v>
      </c>
      <c r="J89" s="72">
        <f t="shared" si="23"/>
        <v>24600</v>
      </c>
      <c r="K89" s="72">
        <v>24600</v>
      </c>
      <c r="L89" s="72">
        <v>0</v>
      </c>
      <c r="M89" s="72">
        <v>0</v>
      </c>
      <c r="N89" s="72">
        <v>0</v>
      </c>
    </row>
    <row r="90" spans="1:14" ht="21.75" customHeight="1">
      <c r="A90" s="100"/>
      <c r="B90" s="101"/>
      <c r="C90" s="39" t="s">
        <v>57</v>
      </c>
      <c r="D90" s="36" t="s">
        <v>58</v>
      </c>
      <c r="E90" s="72">
        <v>0</v>
      </c>
      <c r="F90" s="72">
        <v>0</v>
      </c>
      <c r="G90" s="72">
        <v>0</v>
      </c>
      <c r="H90" s="72">
        <v>0</v>
      </c>
      <c r="I90" s="72">
        <v>0</v>
      </c>
      <c r="J90" s="72">
        <f t="shared" si="23"/>
        <v>4000000</v>
      </c>
      <c r="K90" s="72">
        <v>4000000</v>
      </c>
      <c r="L90" s="72">
        <v>0</v>
      </c>
      <c r="M90" s="72">
        <v>0</v>
      </c>
      <c r="N90" s="72">
        <v>0</v>
      </c>
    </row>
    <row r="91" spans="1:14" ht="21.75" customHeight="1">
      <c r="A91" s="100"/>
      <c r="B91" s="101"/>
      <c r="C91" s="39" t="s">
        <v>59</v>
      </c>
      <c r="D91" s="36" t="s">
        <v>60</v>
      </c>
      <c r="E91" s="72">
        <v>0</v>
      </c>
      <c r="F91" s="72">
        <v>0</v>
      </c>
      <c r="G91" s="72">
        <v>0</v>
      </c>
      <c r="H91" s="72">
        <v>0</v>
      </c>
      <c r="I91" s="72">
        <v>0</v>
      </c>
      <c r="J91" s="72">
        <f t="shared" si="23"/>
        <v>331600</v>
      </c>
      <c r="K91" s="72">
        <v>331600</v>
      </c>
      <c r="L91" s="72">
        <v>0</v>
      </c>
      <c r="M91" s="72">
        <v>0</v>
      </c>
      <c r="N91" s="72">
        <v>0</v>
      </c>
    </row>
    <row r="92" spans="1:14" ht="21.75" customHeight="1">
      <c r="A92" s="100"/>
      <c r="B92" s="101"/>
      <c r="C92" s="39" t="s">
        <v>61</v>
      </c>
      <c r="D92" s="36" t="s">
        <v>315</v>
      </c>
      <c r="E92" s="72">
        <v>0</v>
      </c>
      <c r="F92" s="72">
        <v>0</v>
      </c>
      <c r="G92" s="72">
        <v>0</v>
      </c>
      <c r="H92" s="72">
        <v>0</v>
      </c>
      <c r="I92" s="72">
        <v>0</v>
      </c>
      <c r="J92" s="72">
        <f t="shared" si="23"/>
        <v>683000</v>
      </c>
      <c r="K92" s="72">
        <v>683000</v>
      </c>
      <c r="L92" s="72">
        <v>0</v>
      </c>
      <c r="M92" s="72">
        <v>0</v>
      </c>
      <c r="N92" s="72">
        <v>0</v>
      </c>
    </row>
    <row r="93" spans="1:14" ht="21.75" customHeight="1">
      <c r="A93" s="100"/>
      <c r="B93" s="101"/>
      <c r="C93" s="39" t="s">
        <v>63</v>
      </c>
      <c r="D93" s="36" t="s">
        <v>64</v>
      </c>
      <c r="E93" s="72">
        <v>0</v>
      </c>
      <c r="F93" s="72">
        <v>0</v>
      </c>
      <c r="G93" s="72">
        <v>0</v>
      </c>
      <c r="H93" s="72">
        <v>0</v>
      </c>
      <c r="I93" s="72">
        <v>0</v>
      </c>
      <c r="J93" s="72">
        <f t="shared" si="23"/>
        <v>102000</v>
      </c>
      <c r="K93" s="72">
        <v>102000</v>
      </c>
      <c r="L93" s="72">
        <v>0</v>
      </c>
      <c r="M93" s="72">
        <v>0</v>
      </c>
      <c r="N93" s="72">
        <v>0</v>
      </c>
    </row>
    <row r="94" spans="1:14" ht="21.75" customHeight="1">
      <c r="A94" s="100"/>
      <c r="B94" s="101"/>
      <c r="C94" s="39" t="s">
        <v>80</v>
      </c>
      <c r="D94" s="36" t="s">
        <v>81</v>
      </c>
      <c r="E94" s="72">
        <v>0</v>
      </c>
      <c r="F94" s="72">
        <v>0</v>
      </c>
      <c r="G94" s="72">
        <v>0</v>
      </c>
      <c r="H94" s="72">
        <v>0</v>
      </c>
      <c r="I94" s="72">
        <v>0</v>
      </c>
      <c r="J94" s="72">
        <f t="shared" si="23"/>
        <v>40000</v>
      </c>
      <c r="K94" s="72">
        <v>40000</v>
      </c>
      <c r="L94" s="72">
        <v>0</v>
      </c>
      <c r="M94" s="72">
        <v>0</v>
      </c>
      <c r="N94" s="72">
        <v>0</v>
      </c>
    </row>
    <row r="95" spans="1:14" ht="31.5" customHeight="1">
      <c r="A95" s="100"/>
      <c r="B95" s="101"/>
      <c r="C95" s="39" t="s">
        <v>79</v>
      </c>
      <c r="D95" s="36" t="s">
        <v>316</v>
      </c>
      <c r="E95" s="72">
        <v>0</v>
      </c>
      <c r="F95" s="72">
        <v>0</v>
      </c>
      <c r="G95" s="72">
        <v>0</v>
      </c>
      <c r="H95" s="72">
        <v>0</v>
      </c>
      <c r="I95" s="72">
        <v>0</v>
      </c>
      <c r="J95" s="72">
        <f t="shared" si="23"/>
        <v>20300</v>
      </c>
      <c r="K95" s="72">
        <v>20300</v>
      </c>
      <c r="L95" s="72">
        <v>0</v>
      </c>
      <c r="M95" s="72">
        <v>0</v>
      </c>
      <c r="N95" s="72">
        <v>0</v>
      </c>
    </row>
    <row r="96" spans="1:14" ht="21.75" customHeight="1">
      <c r="A96" s="100"/>
      <c r="B96" s="101"/>
      <c r="C96" s="39" t="s">
        <v>20</v>
      </c>
      <c r="D96" s="36" t="s">
        <v>21</v>
      </c>
      <c r="E96" s="72">
        <v>0</v>
      </c>
      <c r="F96" s="72">
        <v>0</v>
      </c>
      <c r="G96" s="72">
        <v>0</v>
      </c>
      <c r="H96" s="72">
        <v>0</v>
      </c>
      <c r="I96" s="72">
        <v>0</v>
      </c>
      <c r="J96" s="72">
        <f t="shared" si="23"/>
        <v>194800</v>
      </c>
      <c r="K96" s="72">
        <v>194800</v>
      </c>
      <c r="L96" s="72">
        <v>0</v>
      </c>
      <c r="M96" s="72">
        <v>0</v>
      </c>
      <c r="N96" s="72">
        <v>0</v>
      </c>
    </row>
    <row r="97" spans="1:14" ht="32.25" customHeight="1">
      <c r="A97" s="100"/>
      <c r="B97" s="101"/>
      <c r="C97" s="201">
        <v>4240</v>
      </c>
      <c r="D97" s="175" t="s">
        <v>466</v>
      </c>
      <c r="E97" s="72">
        <v>0</v>
      </c>
      <c r="F97" s="72">
        <v>0</v>
      </c>
      <c r="G97" s="72">
        <v>0</v>
      </c>
      <c r="H97" s="72">
        <v>0</v>
      </c>
      <c r="I97" s="72">
        <v>0</v>
      </c>
      <c r="J97" s="72">
        <f t="shared" si="23"/>
        <v>15000</v>
      </c>
      <c r="K97" s="72">
        <v>15000</v>
      </c>
      <c r="L97" s="72">
        <v>0</v>
      </c>
      <c r="M97" s="72">
        <v>0</v>
      </c>
      <c r="N97" s="72">
        <v>0</v>
      </c>
    </row>
    <row r="98" spans="1:14" ht="21.75" customHeight="1">
      <c r="A98" s="100"/>
      <c r="B98" s="101"/>
      <c r="C98" s="39" t="s">
        <v>22</v>
      </c>
      <c r="D98" s="36" t="s">
        <v>23</v>
      </c>
      <c r="E98" s="72">
        <v>0</v>
      </c>
      <c r="F98" s="72">
        <v>0</v>
      </c>
      <c r="G98" s="72">
        <v>0</v>
      </c>
      <c r="H98" s="72">
        <v>0</v>
      </c>
      <c r="I98" s="72">
        <v>0</v>
      </c>
      <c r="J98" s="72">
        <f t="shared" si="23"/>
        <v>247000</v>
      </c>
      <c r="K98" s="72">
        <v>247000</v>
      </c>
      <c r="L98" s="72">
        <v>0</v>
      </c>
      <c r="M98" s="72">
        <v>0</v>
      </c>
      <c r="N98" s="72">
        <v>0</v>
      </c>
    </row>
    <row r="99" spans="1:14" ht="21.75" customHeight="1">
      <c r="A99" s="100"/>
      <c r="B99" s="101"/>
      <c r="C99" s="39" t="s">
        <v>24</v>
      </c>
      <c r="D99" s="36" t="s">
        <v>25</v>
      </c>
      <c r="E99" s="72">
        <v>0</v>
      </c>
      <c r="F99" s="72">
        <v>0</v>
      </c>
      <c r="G99" s="72">
        <v>0</v>
      </c>
      <c r="H99" s="72">
        <v>0</v>
      </c>
      <c r="I99" s="72">
        <v>0</v>
      </c>
      <c r="J99" s="72">
        <f t="shared" si="23"/>
        <v>75500</v>
      </c>
      <c r="K99" s="72">
        <v>75500</v>
      </c>
      <c r="L99" s="72">
        <v>0</v>
      </c>
      <c r="M99" s="72">
        <v>0</v>
      </c>
      <c r="N99" s="72">
        <v>0</v>
      </c>
    </row>
    <row r="100" spans="1:14" ht="21.75" customHeight="1">
      <c r="A100" s="100"/>
      <c r="B100" s="101"/>
      <c r="C100" s="39" t="s">
        <v>82</v>
      </c>
      <c r="D100" s="36" t="s">
        <v>83</v>
      </c>
      <c r="E100" s="72"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f t="shared" si="23"/>
        <v>10000</v>
      </c>
      <c r="K100" s="72">
        <v>10000</v>
      </c>
      <c r="L100" s="72">
        <v>0</v>
      </c>
      <c r="M100" s="72">
        <v>0</v>
      </c>
      <c r="N100" s="72">
        <v>0</v>
      </c>
    </row>
    <row r="101" spans="1:14" ht="21.75" customHeight="1">
      <c r="A101" s="100"/>
      <c r="B101" s="101"/>
      <c r="C101" s="39" t="s">
        <v>26</v>
      </c>
      <c r="D101" s="36" t="s">
        <v>27</v>
      </c>
      <c r="E101" s="72">
        <v>0</v>
      </c>
      <c r="F101" s="72">
        <v>0</v>
      </c>
      <c r="G101" s="72">
        <v>0</v>
      </c>
      <c r="H101" s="72">
        <v>0</v>
      </c>
      <c r="I101" s="72">
        <v>0</v>
      </c>
      <c r="J101" s="72">
        <f t="shared" si="23"/>
        <v>1615700</v>
      </c>
      <c r="K101" s="72">
        <v>1615700</v>
      </c>
      <c r="L101" s="72">
        <v>0</v>
      </c>
      <c r="M101" s="72">
        <v>0</v>
      </c>
      <c r="N101" s="72">
        <v>0</v>
      </c>
    </row>
    <row r="102" spans="1:14" ht="21.75" customHeight="1">
      <c r="A102" s="100"/>
      <c r="B102" s="101"/>
      <c r="C102" s="39" t="s">
        <v>28</v>
      </c>
      <c r="D102" s="36" t="s">
        <v>29</v>
      </c>
      <c r="E102" s="72"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f t="shared" si="23"/>
        <v>20000</v>
      </c>
      <c r="K102" s="72">
        <v>20000</v>
      </c>
      <c r="L102" s="72">
        <v>0</v>
      </c>
      <c r="M102" s="72">
        <v>0</v>
      </c>
      <c r="N102" s="72">
        <v>0</v>
      </c>
    </row>
    <row r="103" spans="1:14" ht="49.5" customHeight="1">
      <c r="A103" s="100"/>
      <c r="B103" s="101"/>
      <c r="C103" s="201">
        <v>4360</v>
      </c>
      <c r="D103" s="317" t="s">
        <v>467</v>
      </c>
      <c r="E103" s="72">
        <v>0</v>
      </c>
      <c r="F103" s="72">
        <v>0</v>
      </c>
      <c r="G103" s="72">
        <v>0</v>
      </c>
      <c r="H103" s="72">
        <v>0</v>
      </c>
      <c r="I103" s="72">
        <v>0</v>
      </c>
      <c r="J103" s="72">
        <f t="shared" si="23"/>
        <v>23000</v>
      </c>
      <c r="K103" s="72">
        <v>23000</v>
      </c>
      <c r="L103" s="72">
        <v>0</v>
      </c>
      <c r="M103" s="72">
        <v>0</v>
      </c>
      <c r="N103" s="72">
        <v>0</v>
      </c>
    </row>
    <row r="104" spans="1:14" ht="53.25" customHeight="1">
      <c r="A104" s="100"/>
      <c r="B104" s="101"/>
      <c r="C104" s="201">
        <v>4370</v>
      </c>
      <c r="D104" s="317" t="s">
        <v>510</v>
      </c>
      <c r="E104" s="72">
        <v>0</v>
      </c>
      <c r="F104" s="72">
        <v>0</v>
      </c>
      <c r="G104" s="72">
        <v>0</v>
      </c>
      <c r="H104" s="72">
        <v>0</v>
      </c>
      <c r="I104" s="72">
        <v>0</v>
      </c>
      <c r="J104" s="72">
        <f t="shared" si="23"/>
        <v>60000</v>
      </c>
      <c r="K104" s="72">
        <v>60000</v>
      </c>
      <c r="L104" s="72">
        <v>0</v>
      </c>
      <c r="M104" s="72">
        <v>0</v>
      </c>
      <c r="N104" s="72">
        <v>0</v>
      </c>
    </row>
    <row r="105" spans="1:14" ht="25.5" customHeight="1">
      <c r="A105" s="100"/>
      <c r="B105" s="101"/>
      <c r="C105" s="39" t="s">
        <v>42</v>
      </c>
      <c r="D105" s="36" t="s">
        <v>317</v>
      </c>
      <c r="E105" s="72">
        <v>0</v>
      </c>
      <c r="F105" s="72">
        <v>0</v>
      </c>
      <c r="G105" s="72">
        <v>0</v>
      </c>
      <c r="H105" s="72">
        <v>0</v>
      </c>
      <c r="I105" s="72">
        <v>0</v>
      </c>
      <c r="J105" s="72">
        <f t="shared" si="23"/>
        <v>500</v>
      </c>
      <c r="K105" s="72">
        <v>500</v>
      </c>
      <c r="L105" s="72">
        <v>0</v>
      </c>
      <c r="M105" s="72">
        <v>0</v>
      </c>
      <c r="N105" s="72">
        <v>0</v>
      </c>
    </row>
    <row r="106" spans="1:14" ht="31.5" customHeight="1">
      <c r="A106" s="100"/>
      <c r="B106" s="101"/>
      <c r="C106" s="39" t="s">
        <v>32</v>
      </c>
      <c r="D106" s="36" t="s">
        <v>33</v>
      </c>
      <c r="E106" s="72">
        <v>0</v>
      </c>
      <c r="F106" s="72">
        <v>0</v>
      </c>
      <c r="G106" s="72">
        <v>0</v>
      </c>
      <c r="H106" s="72">
        <v>0</v>
      </c>
      <c r="I106" s="72">
        <v>0</v>
      </c>
      <c r="J106" s="72">
        <f t="shared" si="23"/>
        <v>5000</v>
      </c>
      <c r="K106" s="72">
        <v>5000</v>
      </c>
      <c r="L106" s="72">
        <v>0</v>
      </c>
      <c r="M106" s="72">
        <v>0</v>
      </c>
      <c r="N106" s="72">
        <v>0</v>
      </c>
    </row>
    <row r="107" spans="1:14" ht="25.5" customHeight="1">
      <c r="A107" s="100"/>
      <c r="B107" s="101"/>
      <c r="C107" s="39" t="s">
        <v>69</v>
      </c>
      <c r="D107" s="36" t="s">
        <v>70</v>
      </c>
      <c r="E107" s="72">
        <v>0</v>
      </c>
      <c r="F107" s="72">
        <v>0</v>
      </c>
      <c r="G107" s="72">
        <v>0</v>
      </c>
      <c r="H107" s="72">
        <v>0</v>
      </c>
      <c r="I107" s="72">
        <v>0</v>
      </c>
      <c r="J107" s="72">
        <f t="shared" si="23"/>
        <v>53000</v>
      </c>
      <c r="K107" s="72">
        <v>53000</v>
      </c>
      <c r="L107" s="72">
        <v>0</v>
      </c>
      <c r="M107" s="72">
        <v>0</v>
      </c>
      <c r="N107" s="72">
        <v>0</v>
      </c>
    </row>
    <row r="108" spans="1:14" ht="23.25" customHeight="1">
      <c r="A108" s="100"/>
      <c r="B108" s="101"/>
      <c r="C108" s="39" t="s">
        <v>71</v>
      </c>
      <c r="D108" s="36" t="s">
        <v>72</v>
      </c>
      <c r="E108" s="72">
        <v>0</v>
      </c>
      <c r="F108" s="72">
        <v>0</v>
      </c>
      <c r="G108" s="72">
        <v>0</v>
      </c>
      <c r="H108" s="72">
        <v>0</v>
      </c>
      <c r="I108" s="72">
        <v>0</v>
      </c>
      <c r="J108" s="72">
        <f t="shared" si="23"/>
        <v>4000</v>
      </c>
      <c r="K108" s="72">
        <v>4000</v>
      </c>
      <c r="L108" s="72">
        <v>0</v>
      </c>
      <c r="M108" s="72">
        <v>0</v>
      </c>
      <c r="N108" s="72">
        <v>0</v>
      </c>
    </row>
    <row r="109" spans="1:14" ht="24.75" customHeight="1">
      <c r="A109" s="100"/>
      <c r="B109" s="101"/>
      <c r="C109" s="39" t="s">
        <v>34</v>
      </c>
      <c r="D109" s="36" t="s">
        <v>35</v>
      </c>
      <c r="E109" s="72">
        <v>0</v>
      </c>
      <c r="F109" s="72">
        <v>0</v>
      </c>
      <c r="G109" s="72">
        <v>0</v>
      </c>
      <c r="H109" s="72">
        <v>0</v>
      </c>
      <c r="I109" s="72">
        <v>0</v>
      </c>
      <c r="J109" s="72">
        <f t="shared" si="23"/>
        <v>117500</v>
      </c>
      <c r="K109" s="72">
        <v>117500</v>
      </c>
      <c r="L109" s="72">
        <v>0</v>
      </c>
      <c r="M109" s="72">
        <v>0</v>
      </c>
      <c r="N109" s="72">
        <v>0</v>
      </c>
    </row>
    <row r="110" spans="1:14" ht="32.25" customHeight="1">
      <c r="A110" s="100"/>
      <c r="B110" s="101"/>
      <c r="C110" s="39" t="s">
        <v>73</v>
      </c>
      <c r="D110" s="36" t="s">
        <v>74</v>
      </c>
      <c r="E110" s="72">
        <v>0</v>
      </c>
      <c r="F110" s="72">
        <v>0</v>
      </c>
      <c r="G110" s="72">
        <v>0</v>
      </c>
      <c r="H110" s="72">
        <v>0</v>
      </c>
      <c r="I110" s="72">
        <v>0</v>
      </c>
      <c r="J110" s="72">
        <f t="shared" si="23"/>
        <v>149800</v>
      </c>
      <c r="K110" s="72">
        <v>149800</v>
      </c>
      <c r="L110" s="72">
        <v>0</v>
      </c>
      <c r="M110" s="72">
        <v>0</v>
      </c>
      <c r="N110" s="72">
        <v>0</v>
      </c>
    </row>
    <row r="111" spans="1:14" ht="42" customHeight="1">
      <c r="A111" s="100"/>
      <c r="B111" s="101"/>
      <c r="C111" s="39" t="s">
        <v>43</v>
      </c>
      <c r="D111" s="36" t="s">
        <v>44</v>
      </c>
      <c r="E111" s="72">
        <v>0</v>
      </c>
      <c r="F111" s="72">
        <v>0</v>
      </c>
      <c r="G111" s="72">
        <v>0</v>
      </c>
      <c r="H111" s="72">
        <v>0</v>
      </c>
      <c r="I111" s="72">
        <v>0</v>
      </c>
      <c r="J111" s="72">
        <f t="shared" si="23"/>
        <v>500</v>
      </c>
      <c r="K111" s="72">
        <v>500</v>
      </c>
      <c r="L111" s="72">
        <v>0</v>
      </c>
      <c r="M111" s="72">
        <v>0</v>
      </c>
      <c r="N111" s="72">
        <v>0</v>
      </c>
    </row>
    <row r="112" spans="1:14" ht="33" customHeight="1">
      <c r="A112" s="100"/>
      <c r="B112" s="101"/>
      <c r="C112" s="39" t="s">
        <v>84</v>
      </c>
      <c r="D112" s="36" t="s">
        <v>468</v>
      </c>
      <c r="E112" s="72">
        <v>0</v>
      </c>
      <c r="F112" s="72">
        <v>0</v>
      </c>
      <c r="G112" s="72">
        <v>0</v>
      </c>
      <c r="H112" s="72">
        <v>0</v>
      </c>
      <c r="I112" s="72">
        <v>0</v>
      </c>
      <c r="J112" s="72">
        <f t="shared" si="23"/>
        <v>500</v>
      </c>
      <c r="K112" s="72">
        <v>500</v>
      </c>
      <c r="L112" s="72">
        <v>0</v>
      </c>
      <c r="M112" s="72">
        <v>0</v>
      </c>
      <c r="N112" s="72">
        <v>0</v>
      </c>
    </row>
    <row r="113" spans="1:14" ht="33" customHeight="1">
      <c r="A113" s="100"/>
      <c r="B113" s="101"/>
      <c r="C113" s="39" t="s">
        <v>75</v>
      </c>
      <c r="D113" s="36" t="s">
        <v>76</v>
      </c>
      <c r="E113" s="72">
        <v>0</v>
      </c>
      <c r="F113" s="72">
        <v>0</v>
      </c>
      <c r="G113" s="72">
        <v>0</v>
      </c>
      <c r="H113" s="72">
        <v>0</v>
      </c>
      <c r="I113" s="72">
        <v>0</v>
      </c>
      <c r="J113" s="72">
        <f t="shared" si="23"/>
        <v>31500</v>
      </c>
      <c r="K113" s="72">
        <v>31500</v>
      </c>
      <c r="L113" s="72">
        <v>0</v>
      </c>
      <c r="M113" s="72">
        <v>0</v>
      </c>
      <c r="N113" s="72">
        <v>0</v>
      </c>
    </row>
    <row r="114" spans="1:14" ht="33" customHeight="1">
      <c r="A114" s="100"/>
      <c r="B114" s="101"/>
      <c r="C114" s="201">
        <v>6060</v>
      </c>
      <c r="D114" s="161" t="s">
        <v>37</v>
      </c>
      <c r="E114" s="72">
        <v>0</v>
      </c>
      <c r="F114" s="72">
        <v>0</v>
      </c>
      <c r="G114" s="72">
        <v>0</v>
      </c>
      <c r="H114" s="72">
        <v>0</v>
      </c>
      <c r="I114" s="72">
        <v>0</v>
      </c>
      <c r="J114" s="72">
        <f t="shared" si="23"/>
        <v>60000</v>
      </c>
      <c r="K114" s="72">
        <v>60000</v>
      </c>
      <c r="L114" s="72">
        <v>0</v>
      </c>
      <c r="M114" s="72">
        <v>0</v>
      </c>
      <c r="N114" s="72">
        <v>0</v>
      </c>
    </row>
    <row r="115" spans="1:14" ht="22.5" customHeight="1">
      <c r="A115" s="100"/>
      <c r="B115" s="101"/>
      <c r="C115" s="201" t="s">
        <v>8</v>
      </c>
      <c r="D115" s="161" t="s">
        <v>513</v>
      </c>
      <c r="E115" s="72">
        <v>0</v>
      </c>
      <c r="F115" s="72">
        <v>0</v>
      </c>
      <c r="G115" s="72">
        <v>0</v>
      </c>
      <c r="H115" s="72">
        <v>0</v>
      </c>
      <c r="I115" s="72">
        <v>0</v>
      </c>
      <c r="J115" s="72">
        <f t="shared" si="23"/>
        <v>60000</v>
      </c>
      <c r="K115" s="72">
        <v>60000</v>
      </c>
      <c r="L115" s="72">
        <v>0</v>
      </c>
      <c r="M115" s="72">
        <v>0</v>
      </c>
      <c r="N115" s="72">
        <v>0</v>
      </c>
    </row>
    <row r="116" spans="1:14" s="93" customFormat="1" ht="27" customHeight="1">
      <c r="A116" s="246"/>
      <c r="B116" s="309" t="s">
        <v>174</v>
      </c>
      <c r="C116" s="309"/>
      <c r="D116" s="303" t="s">
        <v>179</v>
      </c>
      <c r="E116" s="304">
        <f aca="true" t="shared" si="24" ref="E116:N116">SUM(E117:E125)</f>
        <v>44000</v>
      </c>
      <c r="F116" s="304">
        <f t="shared" si="24"/>
        <v>0</v>
      </c>
      <c r="G116" s="304">
        <f t="shared" si="24"/>
        <v>41000</v>
      </c>
      <c r="H116" s="304">
        <f t="shared" si="24"/>
        <v>0</v>
      </c>
      <c r="I116" s="304">
        <f t="shared" si="24"/>
        <v>3000</v>
      </c>
      <c r="J116" s="304">
        <f t="shared" si="24"/>
        <v>44000</v>
      </c>
      <c r="K116" s="304">
        <f t="shared" si="24"/>
        <v>0</v>
      </c>
      <c r="L116" s="304">
        <f t="shared" si="24"/>
        <v>41000</v>
      </c>
      <c r="M116" s="304">
        <f t="shared" si="24"/>
        <v>0</v>
      </c>
      <c r="N116" s="304">
        <f t="shared" si="24"/>
        <v>3000</v>
      </c>
    </row>
    <row r="117" spans="1:14" ht="67.5" customHeight="1">
      <c r="A117" s="100"/>
      <c r="B117" s="100"/>
      <c r="C117" s="39" t="s">
        <v>172</v>
      </c>
      <c r="D117" s="36" t="s">
        <v>227</v>
      </c>
      <c r="E117" s="72">
        <f>G117</f>
        <v>41000</v>
      </c>
      <c r="F117" s="72">
        <v>0</v>
      </c>
      <c r="G117" s="72">
        <v>41000</v>
      </c>
      <c r="H117" s="72">
        <v>0</v>
      </c>
      <c r="I117" s="72">
        <v>0</v>
      </c>
      <c r="J117" s="72">
        <f aca="true" t="shared" si="25" ref="J117:J125">K117+L117+M117+N117</f>
        <v>0</v>
      </c>
      <c r="K117" s="72">
        <v>0</v>
      </c>
      <c r="L117" s="72">
        <v>0</v>
      </c>
      <c r="M117" s="72">
        <v>0</v>
      </c>
      <c r="N117" s="72">
        <v>0</v>
      </c>
    </row>
    <row r="118" spans="1:14" ht="54.75" customHeight="1">
      <c r="A118" s="100"/>
      <c r="B118" s="100"/>
      <c r="C118" s="39" t="s">
        <v>236</v>
      </c>
      <c r="D118" s="36" t="s">
        <v>237</v>
      </c>
      <c r="E118" s="72">
        <f>F118+G118+H118+I118</f>
        <v>3000</v>
      </c>
      <c r="F118" s="72">
        <v>0</v>
      </c>
      <c r="G118" s="72">
        <v>0</v>
      </c>
      <c r="H118" s="72">
        <v>0</v>
      </c>
      <c r="I118" s="72">
        <v>3000</v>
      </c>
      <c r="J118" s="72">
        <f t="shared" si="25"/>
        <v>0</v>
      </c>
      <c r="K118" s="72">
        <v>0</v>
      </c>
      <c r="L118" s="72">
        <v>0</v>
      </c>
      <c r="M118" s="72">
        <v>0</v>
      </c>
      <c r="N118" s="72">
        <v>0</v>
      </c>
    </row>
    <row r="119" spans="1:14" ht="21.75" customHeight="1">
      <c r="A119" s="100"/>
      <c r="B119" s="100"/>
      <c r="C119" s="35" t="s">
        <v>67</v>
      </c>
      <c r="D119" s="36" t="s">
        <v>68</v>
      </c>
      <c r="E119" s="72">
        <v>0</v>
      </c>
      <c r="F119" s="72">
        <v>0</v>
      </c>
      <c r="G119" s="72">
        <v>0</v>
      </c>
      <c r="H119" s="72">
        <v>0</v>
      </c>
      <c r="I119" s="72">
        <v>0</v>
      </c>
      <c r="J119" s="72">
        <f t="shared" si="25"/>
        <v>17000</v>
      </c>
      <c r="K119" s="72">
        <v>0</v>
      </c>
      <c r="L119" s="72">
        <v>17000</v>
      </c>
      <c r="M119" s="72">
        <v>0</v>
      </c>
      <c r="N119" s="72">
        <v>0</v>
      </c>
    </row>
    <row r="120" spans="1:14" ht="21.75" customHeight="1">
      <c r="A120" s="100"/>
      <c r="B120" s="100"/>
      <c r="C120" s="39" t="s">
        <v>61</v>
      </c>
      <c r="D120" s="36" t="s">
        <v>62</v>
      </c>
      <c r="E120" s="72">
        <v>0</v>
      </c>
      <c r="F120" s="72">
        <v>0</v>
      </c>
      <c r="G120" s="72">
        <v>0</v>
      </c>
      <c r="H120" s="72">
        <v>0</v>
      </c>
      <c r="I120" s="72">
        <v>0</v>
      </c>
      <c r="J120" s="72">
        <f t="shared" si="25"/>
        <v>1300</v>
      </c>
      <c r="K120" s="72">
        <v>0</v>
      </c>
      <c r="L120" s="72">
        <v>1300</v>
      </c>
      <c r="M120" s="72">
        <v>0</v>
      </c>
      <c r="N120" s="72">
        <v>0</v>
      </c>
    </row>
    <row r="121" spans="1:14" ht="21.75" customHeight="1">
      <c r="A121" s="100"/>
      <c r="B121" s="100"/>
      <c r="C121" s="39" t="s">
        <v>63</v>
      </c>
      <c r="D121" s="36" t="s">
        <v>64</v>
      </c>
      <c r="E121" s="72">
        <v>0</v>
      </c>
      <c r="F121" s="72">
        <v>0</v>
      </c>
      <c r="G121" s="72">
        <v>0</v>
      </c>
      <c r="H121" s="72">
        <v>0</v>
      </c>
      <c r="I121" s="72">
        <v>0</v>
      </c>
      <c r="J121" s="72">
        <f t="shared" si="25"/>
        <v>200</v>
      </c>
      <c r="K121" s="72">
        <v>0</v>
      </c>
      <c r="L121" s="72">
        <v>200</v>
      </c>
      <c r="M121" s="72">
        <v>0</v>
      </c>
      <c r="N121" s="72">
        <v>0</v>
      </c>
    </row>
    <row r="122" spans="1:14" ht="21.75" customHeight="1">
      <c r="A122" s="100"/>
      <c r="B122" s="100"/>
      <c r="C122" s="39" t="s">
        <v>80</v>
      </c>
      <c r="D122" s="36" t="s">
        <v>81</v>
      </c>
      <c r="E122" s="72">
        <v>0</v>
      </c>
      <c r="F122" s="72">
        <v>0</v>
      </c>
      <c r="G122" s="72">
        <v>0</v>
      </c>
      <c r="H122" s="72">
        <v>0</v>
      </c>
      <c r="I122" s="72">
        <v>0</v>
      </c>
      <c r="J122" s="72">
        <f t="shared" si="25"/>
        <v>8000</v>
      </c>
      <c r="K122" s="72">
        <v>0</v>
      </c>
      <c r="L122" s="72">
        <v>8000</v>
      </c>
      <c r="M122" s="72">
        <v>0</v>
      </c>
      <c r="N122" s="72">
        <v>0</v>
      </c>
    </row>
    <row r="123" spans="1:14" ht="21.75" customHeight="1">
      <c r="A123" s="100"/>
      <c r="B123" s="100"/>
      <c r="C123" s="39" t="s">
        <v>20</v>
      </c>
      <c r="D123" s="36" t="s">
        <v>21</v>
      </c>
      <c r="E123" s="72">
        <v>0</v>
      </c>
      <c r="F123" s="72">
        <v>0</v>
      </c>
      <c r="G123" s="72">
        <v>0</v>
      </c>
      <c r="H123" s="72">
        <v>0</v>
      </c>
      <c r="I123" s="72">
        <v>0</v>
      </c>
      <c r="J123" s="72">
        <f t="shared" si="25"/>
        <v>4000</v>
      </c>
      <c r="K123" s="72">
        <v>0</v>
      </c>
      <c r="L123" s="72">
        <v>4000</v>
      </c>
      <c r="M123" s="72">
        <v>0</v>
      </c>
      <c r="N123" s="72">
        <v>0</v>
      </c>
    </row>
    <row r="124" spans="1:14" ht="21.75" customHeight="1">
      <c r="A124" s="100"/>
      <c r="B124" s="100"/>
      <c r="C124" s="39" t="s">
        <v>82</v>
      </c>
      <c r="D124" s="36" t="s">
        <v>83</v>
      </c>
      <c r="E124" s="72">
        <v>0</v>
      </c>
      <c r="F124" s="72">
        <v>0</v>
      </c>
      <c r="G124" s="72">
        <v>0</v>
      </c>
      <c r="H124" s="72">
        <v>0</v>
      </c>
      <c r="I124" s="72">
        <v>0</v>
      </c>
      <c r="J124" s="72">
        <f t="shared" si="25"/>
        <v>9500</v>
      </c>
      <c r="K124" s="72">
        <v>0</v>
      </c>
      <c r="L124" s="72">
        <v>6500</v>
      </c>
      <c r="M124" s="72">
        <v>0</v>
      </c>
      <c r="N124" s="72">
        <v>3000</v>
      </c>
    </row>
    <row r="125" spans="1:14" ht="21.75" customHeight="1">
      <c r="A125" s="100"/>
      <c r="B125" s="100"/>
      <c r="C125" s="39" t="s">
        <v>26</v>
      </c>
      <c r="D125" s="36" t="s">
        <v>27</v>
      </c>
      <c r="E125" s="72">
        <v>0</v>
      </c>
      <c r="F125" s="72">
        <v>0</v>
      </c>
      <c r="G125" s="72">
        <v>0</v>
      </c>
      <c r="H125" s="72">
        <v>0</v>
      </c>
      <c r="I125" s="72">
        <v>0</v>
      </c>
      <c r="J125" s="72">
        <f t="shared" si="25"/>
        <v>4000</v>
      </c>
      <c r="K125" s="72">
        <v>0</v>
      </c>
      <c r="L125" s="72">
        <v>4000</v>
      </c>
      <c r="M125" s="72">
        <v>0</v>
      </c>
      <c r="N125" s="72">
        <v>0</v>
      </c>
    </row>
    <row r="126" spans="1:14" s="93" customFormat="1" ht="25.5">
      <c r="A126" s="246"/>
      <c r="B126" s="309" t="s">
        <v>318</v>
      </c>
      <c r="C126" s="309"/>
      <c r="D126" s="303" t="s">
        <v>319</v>
      </c>
      <c r="E126" s="304">
        <f aca="true" t="shared" si="26" ref="E126:N126">E127+E128+E129+E130</f>
        <v>0</v>
      </c>
      <c r="F126" s="304">
        <f t="shared" si="26"/>
        <v>0</v>
      </c>
      <c r="G126" s="304">
        <f t="shared" si="26"/>
        <v>0</v>
      </c>
      <c r="H126" s="304">
        <f t="shared" si="26"/>
        <v>0</v>
      </c>
      <c r="I126" s="304">
        <f t="shared" si="26"/>
        <v>0</v>
      </c>
      <c r="J126" s="304">
        <f t="shared" si="26"/>
        <v>115000</v>
      </c>
      <c r="K126" s="304">
        <f t="shared" si="26"/>
        <v>115000</v>
      </c>
      <c r="L126" s="304">
        <f t="shared" si="26"/>
        <v>0</v>
      </c>
      <c r="M126" s="304">
        <f t="shared" si="26"/>
        <v>0</v>
      </c>
      <c r="N126" s="304">
        <f t="shared" si="26"/>
        <v>0</v>
      </c>
    </row>
    <row r="127" spans="1:14" ht="33" customHeight="1">
      <c r="A127" s="100"/>
      <c r="B127" s="98"/>
      <c r="C127" s="90">
        <v>3040</v>
      </c>
      <c r="D127" s="50" t="s">
        <v>115</v>
      </c>
      <c r="E127" s="72">
        <v>0</v>
      </c>
      <c r="F127" s="72">
        <v>0</v>
      </c>
      <c r="G127" s="72">
        <v>0</v>
      </c>
      <c r="H127" s="72">
        <v>0</v>
      </c>
      <c r="I127" s="72">
        <v>0</v>
      </c>
      <c r="J127" s="72">
        <f>K127+L127+M127+N127</f>
        <v>10000</v>
      </c>
      <c r="K127" s="72">
        <v>10000</v>
      </c>
      <c r="L127" s="72">
        <v>0</v>
      </c>
      <c r="M127" s="72">
        <v>0</v>
      </c>
      <c r="N127" s="72">
        <v>0</v>
      </c>
    </row>
    <row r="128" spans="1:14" ht="21.75" customHeight="1">
      <c r="A128" s="100"/>
      <c r="B128" s="98"/>
      <c r="C128" s="39" t="s">
        <v>80</v>
      </c>
      <c r="D128" s="36" t="s">
        <v>81</v>
      </c>
      <c r="E128" s="72">
        <v>0</v>
      </c>
      <c r="F128" s="72">
        <v>0</v>
      </c>
      <c r="G128" s="72">
        <v>0</v>
      </c>
      <c r="H128" s="72">
        <v>0</v>
      </c>
      <c r="I128" s="72">
        <v>0</v>
      </c>
      <c r="J128" s="72">
        <f>K128+L128+M128+N128</f>
        <v>5000</v>
      </c>
      <c r="K128" s="72">
        <v>5000</v>
      </c>
      <c r="L128" s="72">
        <v>0</v>
      </c>
      <c r="M128" s="72">
        <v>0</v>
      </c>
      <c r="N128" s="72">
        <v>0</v>
      </c>
    </row>
    <row r="129" spans="1:14" ht="21.75" customHeight="1">
      <c r="A129" s="100"/>
      <c r="B129" s="98"/>
      <c r="C129" s="39" t="s">
        <v>20</v>
      </c>
      <c r="D129" s="36" t="s">
        <v>21</v>
      </c>
      <c r="E129" s="72">
        <v>0</v>
      </c>
      <c r="F129" s="72">
        <v>0</v>
      </c>
      <c r="G129" s="72">
        <v>0</v>
      </c>
      <c r="H129" s="72">
        <v>0</v>
      </c>
      <c r="I129" s="72">
        <v>0</v>
      </c>
      <c r="J129" s="72">
        <f>K129+L129+M129+N129</f>
        <v>30000</v>
      </c>
      <c r="K129" s="72">
        <v>30000</v>
      </c>
      <c r="L129" s="72">
        <v>0</v>
      </c>
      <c r="M129" s="72">
        <v>0</v>
      </c>
      <c r="N129" s="72">
        <v>0</v>
      </c>
    </row>
    <row r="130" spans="1:14" ht="21.75" customHeight="1">
      <c r="A130" s="100"/>
      <c r="B130" s="98"/>
      <c r="C130" s="39" t="s">
        <v>26</v>
      </c>
      <c r="D130" s="36" t="s">
        <v>27</v>
      </c>
      <c r="E130" s="72">
        <v>0</v>
      </c>
      <c r="F130" s="72">
        <v>0</v>
      </c>
      <c r="G130" s="72">
        <v>0</v>
      </c>
      <c r="H130" s="72">
        <v>0</v>
      </c>
      <c r="I130" s="72">
        <v>0</v>
      </c>
      <c r="J130" s="72">
        <f>K130+L130+M130+N130</f>
        <v>70000</v>
      </c>
      <c r="K130" s="72">
        <v>70000</v>
      </c>
      <c r="L130" s="72">
        <v>0</v>
      </c>
      <c r="M130" s="72">
        <v>0</v>
      </c>
      <c r="N130" s="72">
        <v>0</v>
      </c>
    </row>
    <row r="131" spans="1:14" ht="30" customHeight="1">
      <c r="A131" s="118" t="s">
        <v>175</v>
      </c>
      <c r="B131" s="118"/>
      <c r="C131" s="118"/>
      <c r="D131" s="119" t="s">
        <v>176</v>
      </c>
      <c r="E131" s="148">
        <f aca="true" t="shared" si="27" ref="E131:N131">SUM(E134+E132+E136)</f>
        <v>5507000</v>
      </c>
      <c r="F131" s="148">
        <f t="shared" si="27"/>
        <v>0</v>
      </c>
      <c r="G131" s="148">
        <f t="shared" si="27"/>
        <v>5507000</v>
      </c>
      <c r="H131" s="148">
        <f t="shared" si="27"/>
        <v>0</v>
      </c>
      <c r="I131" s="148">
        <f t="shared" si="27"/>
        <v>0</v>
      </c>
      <c r="J131" s="148">
        <f t="shared" si="27"/>
        <v>206700</v>
      </c>
      <c r="K131" s="148">
        <f t="shared" si="27"/>
        <v>206700</v>
      </c>
      <c r="L131" s="148">
        <f t="shared" si="27"/>
        <v>0</v>
      </c>
      <c r="M131" s="148">
        <f t="shared" si="27"/>
        <v>0</v>
      </c>
      <c r="N131" s="148">
        <f t="shared" si="27"/>
        <v>0</v>
      </c>
    </row>
    <row r="132" spans="1:14" ht="27" customHeight="1">
      <c r="A132" s="246"/>
      <c r="B132" s="309" t="s">
        <v>177</v>
      </c>
      <c r="C132" s="302"/>
      <c r="D132" s="303" t="s">
        <v>178</v>
      </c>
      <c r="E132" s="304">
        <f aca="true" t="shared" si="28" ref="E132:N132">E133</f>
        <v>0</v>
      </c>
      <c r="F132" s="304">
        <f t="shared" si="28"/>
        <v>0</v>
      </c>
      <c r="G132" s="304">
        <f t="shared" si="28"/>
        <v>0</v>
      </c>
      <c r="H132" s="304">
        <f t="shared" si="28"/>
        <v>0</v>
      </c>
      <c r="I132" s="304">
        <f t="shared" si="28"/>
        <v>0</v>
      </c>
      <c r="J132" s="304">
        <f t="shared" si="28"/>
        <v>200000</v>
      </c>
      <c r="K132" s="304">
        <f t="shared" si="28"/>
        <v>200000</v>
      </c>
      <c r="L132" s="304">
        <f t="shared" si="28"/>
        <v>0</v>
      </c>
      <c r="M132" s="304">
        <f t="shared" si="28"/>
        <v>0</v>
      </c>
      <c r="N132" s="304">
        <f t="shared" si="28"/>
        <v>0</v>
      </c>
    </row>
    <row r="133" spans="1:14" ht="57" customHeight="1">
      <c r="A133" s="246"/>
      <c r="B133" s="75"/>
      <c r="C133" s="160" t="s">
        <v>422</v>
      </c>
      <c r="D133" s="171" t="s">
        <v>423</v>
      </c>
      <c r="E133" s="72">
        <v>0</v>
      </c>
      <c r="F133" s="72">
        <v>0</v>
      </c>
      <c r="G133" s="72">
        <v>0</v>
      </c>
      <c r="H133" s="72">
        <v>0</v>
      </c>
      <c r="I133" s="72">
        <v>0</v>
      </c>
      <c r="J133" s="72">
        <f>K133+L133+M133+N133</f>
        <v>200000</v>
      </c>
      <c r="K133" s="72">
        <v>200000</v>
      </c>
      <c r="L133" s="72">
        <v>0</v>
      </c>
      <c r="M133" s="72">
        <v>0</v>
      </c>
      <c r="N133" s="72">
        <v>0</v>
      </c>
    </row>
    <row r="134" spans="1:14" ht="25.5">
      <c r="A134" s="246"/>
      <c r="B134" s="309" t="s">
        <v>238</v>
      </c>
      <c r="C134" s="302"/>
      <c r="D134" s="303" t="s">
        <v>239</v>
      </c>
      <c r="E134" s="304">
        <f aca="true" t="shared" si="29" ref="E134:N134">SUM(E135)</f>
        <v>5507000</v>
      </c>
      <c r="F134" s="304">
        <f t="shared" si="29"/>
        <v>0</v>
      </c>
      <c r="G134" s="304">
        <f t="shared" si="29"/>
        <v>5507000</v>
      </c>
      <c r="H134" s="304">
        <f t="shared" si="29"/>
        <v>0</v>
      </c>
      <c r="I134" s="304">
        <f t="shared" si="29"/>
        <v>0</v>
      </c>
      <c r="J134" s="304">
        <f t="shared" si="29"/>
        <v>0</v>
      </c>
      <c r="K134" s="304">
        <f t="shared" si="29"/>
        <v>0</v>
      </c>
      <c r="L134" s="304">
        <f t="shared" si="29"/>
        <v>0</v>
      </c>
      <c r="M134" s="304">
        <f t="shared" si="29"/>
        <v>0</v>
      </c>
      <c r="N134" s="304">
        <f t="shared" si="29"/>
        <v>0</v>
      </c>
    </row>
    <row r="135" spans="1:14" ht="71.25" customHeight="1">
      <c r="A135" s="246"/>
      <c r="B135" s="100"/>
      <c r="C135" s="39" t="s">
        <v>172</v>
      </c>
      <c r="D135" s="36" t="s">
        <v>227</v>
      </c>
      <c r="E135" s="72">
        <f>SUM(F135+G135+H135+I135)</f>
        <v>5507000</v>
      </c>
      <c r="F135" s="72">
        <v>0</v>
      </c>
      <c r="G135" s="72">
        <v>5507000</v>
      </c>
      <c r="H135" s="72">
        <v>0</v>
      </c>
      <c r="I135" s="72">
        <v>0</v>
      </c>
      <c r="J135" s="72">
        <f>K135+L135+M135+N135</f>
        <v>0</v>
      </c>
      <c r="K135" s="72">
        <v>0</v>
      </c>
      <c r="L135" s="72">
        <v>0</v>
      </c>
      <c r="M135" s="72">
        <v>0</v>
      </c>
      <c r="N135" s="72">
        <v>0</v>
      </c>
    </row>
    <row r="136" spans="1:14" ht="23.25" customHeight="1">
      <c r="A136" s="246"/>
      <c r="B136" s="309" t="s">
        <v>180</v>
      </c>
      <c r="C136" s="302"/>
      <c r="D136" s="303" t="s">
        <v>320</v>
      </c>
      <c r="E136" s="304">
        <f aca="true" t="shared" si="30" ref="E136:N136">SUM(E137:E138)</f>
        <v>0</v>
      </c>
      <c r="F136" s="304">
        <f t="shared" si="30"/>
        <v>0</v>
      </c>
      <c r="G136" s="304">
        <f t="shared" si="30"/>
        <v>0</v>
      </c>
      <c r="H136" s="304">
        <f t="shared" si="30"/>
        <v>0</v>
      </c>
      <c r="I136" s="304">
        <f t="shared" si="30"/>
        <v>0</v>
      </c>
      <c r="J136" s="304">
        <f t="shared" si="30"/>
        <v>6700</v>
      </c>
      <c r="K136" s="304">
        <f t="shared" si="30"/>
        <v>6700</v>
      </c>
      <c r="L136" s="304">
        <f t="shared" si="30"/>
        <v>0</v>
      </c>
      <c r="M136" s="304">
        <f t="shared" si="30"/>
        <v>0</v>
      </c>
      <c r="N136" s="304">
        <f t="shared" si="30"/>
        <v>0</v>
      </c>
    </row>
    <row r="137" spans="1:14" ht="21.75" customHeight="1">
      <c r="A137" s="246"/>
      <c r="B137" s="99"/>
      <c r="C137" s="39" t="s">
        <v>20</v>
      </c>
      <c r="D137" s="36" t="s">
        <v>21</v>
      </c>
      <c r="E137" s="72">
        <v>0</v>
      </c>
      <c r="F137" s="72">
        <v>0</v>
      </c>
      <c r="G137" s="72">
        <v>0</v>
      </c>
      <c r="H137" s="72">
        <v>0</v>
      </c>
      <c r="I137" s="72">
        <v>0</v>
      </c>
      <c r="J137" s="72">
        <f>K137+L137+M137+N137</f>
        <v>5000</v>
      </c>
      <c r="K137" s="72">
        <v>5000</v>
      </c>
      <c r="L137" s="72">
        <v>0</v>
      </c>
      <c r="M137" s="72">
        <v>0</v>
      </c>
      <c r="N137" s="72">
        <v>0</v>
      </c>
    </row>
    <row r="138" spans="1:14" ht="21.75" customHeight="1">
      <c r="A138" s="246"/>
      <c r="B138" s="99"/>
      <c r="C138" s="39" t="s">
        <v>26</v>
      </c>
      <c r="D138" s="36" t="s">
        <v>27</v>
      </c>
      <c r="E138" s="72"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f>K138+L138+M138+N138</f>
        <v>1700</v>
      </c>
      <c r="K138" s="72">
        <v>1700</v>
      </c>
      <c r="L138" s="72">
        <v>0</v>
      </c>
      <c r="M138" s="72">
        <v>0</v>
      </c>
      <c r="N138" s="72">
        <v>0</v>
      </c>
    </row>
    <row r="139" spans="1:14" ht="63.75">
      <c r="A139" s="118" t="s">
        <v>46</v>
      </c>
      <c r="B139" s="118"/>
      <c r="C139" s="118"/>
      <c r="D139" s="119" t="s">
        <v>164</v>
      </c>
      <c r="E139" s="148">
        <f aca="true" t="shared" si="31" ref="E139:N139">SUM(E144+E140)</f>
        <v>16811039</v>
      </c>
      <c r="F139" s="148">
        <f t="shared" si="31"/>
        <v>16811039</v>
      </c>
      <c r="G139" s="148">
        <f t="shared" si="31"/>
        <v>0</v>
      </c>
      <c r="H139" s="148">
        <f t="shared" si="31"/>
        <v>0</v>
      </c>
      <c r="I139" s="148">
        <f t="shared" si="31"/>
        <v>0</v>
      </c>
      <c r="J139" s="148">
        <f t="shared" si="31"/>
        <v>0</v>
      </c>
      <c r="K139" s="148">
        <f t="shared" si="31"/>
        <v>0</v>
      </c>
      <c r="L139" s="148">
        <f t="shared" si="31"/>
        <v>0</v>
      </c>
      <c r="M139" s="148">
        <f t="shared" si="31"/>
        <v>0</v>
      </c>
      <c r="N139" s="148">
        <f t="shared" si="31"/>
        <v>0</v>
      </c>
    </row>
    <row r="140" spans="1:14" ht="42" customHeight="1">
      <c r="A140" s="246"/>
      <c r="B140" s="309" t="s">
        <v>48</v>
      </c>
      <c r="C140" s="309"/>
      <c r="D140" s="303" t="s">
        <v>321</v>
      </c>
      <c r="E140" s="304">
        <f aca="true" t="shared" si="32" ref="E140:N140">SUM(E141:E143)</f>
        <v>2270150</v>
      </c>
      <c r="F140" s="304">
        <f t="shared" si="32"/>
        <v>2270150</v>
      </c>
      <c r="G140" s="304">
        <f t="shared" si="32"/>
        <v>0</v>
      </c>
      <c r="H140" s="304">
        <f t="shared" si="32"/>
        <v>0</v>
      </c>
      <c r="I140" s="304">
        <f t="shared" si="32"/>
        <v>0</v>
      </c>
      <c r="J140" s="304">
        <f t="shared" si="32"/>
        <v>0</v>
      </c>
      <c r="K140" s="304">
        <f t="shared" si="32"/>
        <v>0</v>
      </c>
      <c r="L140" s="304">
        <f t="shared" si="32"/>
        <v>0</v>
      </c>
      <c r="M140" s="304">
        <f t="shared" si="32"/>
        <v>0</v>
      </c>
      <c r="N140" s="304">
        <f t="shared" si="32"/>
        <v>0</v>
      </c>
    </row>
    <row r="141" spans="1:14" ht="29.25" customHeight="1">
      <c r="A141" s="246"/>
      <c r="B141" s="98"/>
      <c r="C141" s="426" t="s">
        <v>50</v>
      </c>
      <c r="D141" s="41" t="s">
        <v>51</v>
      </c>
      <c r="E141" s="72">
        <f>F141</f>
        <v>2200000</v>
      </c>
      <c r="F141" s="72">
        <v>2200000</v>
      </c>
      <c r="G141" s="72">
        <v>0</v>
      </c>
      <c r="H141" s="72">
        <v>0</v>
      </c>
      <c r="I141" s="72">
        <v>0</v>
      </c>
      <c r="J141" s="72">
        <f>K141+L141+M141+N141</f>
        <v>0</v>
      </c>
      <c r="K141" s="72">
        <v>0</v>
      </c>
      <c r="L141" s="72">
        <v>0</v>
      </c>
      <c r="M141" s="72">
        <v>0</v>
      </c>
      <c r="N141" s="72">
        <v>0</v>
      </c>
    </row>
    <row r="142" spans="1:14" ht="55.5" customHeight="1">
      <c r="A142" s="246"/>
      <c r="B142" s="98"/>
      <c r="C142" s="426" t="s">
        <v>165</v>
      </c>
      <c r="D142" s="41" t="s">
        <v>322</v>
      </c>
      <c r="E142" s="72">
        <f>F142</f>
        <v>50150</v>
      </c>
      <c r="F142" s="72">
        <v>50150</v>
      </c>
      <c r="G142" s="72">
        <v>0</v>
      </c>
      <c r="H142" s="72">
        <v>0</v>
      </c>
      <c r="I142" s="72">
        <v>0</v>
      </c>
      <c r="J142" s="72">
        <f>K142+L142+M142+N142</f>
        <v>0</v>
      </c>
      <c r="K142" s="72">
        <v>0</v>
      </c>
      <c r="L142" s="72">
        <v>0</v>
      </c>
      <c r="M142" s="72">
        <v>0</v>
      </c>
      <c r="N142" s="72">
        <v>0</v>
      </c>
    </row>
    <row r="143" spans="1:14" ht="24" customHeight="1">
      <c r="A143" s="246"/>
      <c r="B143" s="98"/>
      <c r="C143" s="426" t="s">
        <v>52</v>
      </c>
      <c r="D143" s="41" t="s">
        <v>53</v>
      </c>
      <c r="E143" s="72">
        <f>F143</f>
        <v>20000</v>
      </c>
      <c r="F143" s="72">
        <v>20000</v>
      </c>
      <c r="G143" s="72">
        <v>0</v>
      </c>
      <c r="H143" s="72">
        <v>0</v>
      </c>
      <c r="I143" s="72">
        <v>0</v>
      </c>
      <c r="J143" s="72">
        <f>K143+L143+M143+N143</f>
        <v>0</v>
      </c>
      <c r="K143" s="72">
        <v>0</v>
      </c>
      <c r="L143" s="72">
        <v>0</v>
      </c>
      <c r="M143" s="72">
        <v>0</v>
      </c>
      <c r="N143" s="72">
        <v>0</v>
      </c>
    </row>
    <row r="144" spans="1:14" ht="29.25" customHeight="1">
      <c r="A144" s="246"/>
      <c r="B144" s="309" t="s">
        <v>240</v>
      </c>
      <c r="C144" s="309"/>
      <c r="D144" s="303" t="s">
        <v>241</v>
      </c>
      <c r="E144" s="304">
        <f aca="true" t="shared" si="33" ref="E144:N144">SUM(E145+E146)</f>
        <v>14540889</v>
      </c>
      <c r="F144" s="304">
        <f t="shared" si="33"/>
        <v>14540889</v>
      </c>
      <c r="G144" s="304">
        <f t="shared" si="33"/>
        <v>0</v>
      </c>
      <c r="H144" s="304">
        <f t="shared" si="33"/>
        <v>0</v>
      </c>
      <c r="I144" s="304">
        <f t="shared" si="33"/>
        <v>0</v>
      </c>
      <c r="J144" s="304">
        <f t="shared" si="33"/>
        <v>0</v>
      </c>
      <c r="K144" s="304">
        <f t="shared" si="33"/>
        <v>0</v>
      </c>
      <c r="L144" s="304">
        <f t="shared" si="33"/>
        <v>0</v>
      </c>
      <c r="M144" s="304">
        <f t="shared" si="33"/>
        <v>0</v>
      </c>
      <c r="N144" s="304">
        <f t="shared" si="33"/>
        <v>0</v>
      </c>
    </row>
    <row r="145" spans="1:14" ht="26.25" customHeight="1">
      <c r="A145" s="246"/>
      <c r="B145" s="99"/>
      <c r="C145" s="39" t="s">
        <v>242</v>
      </c>
      <c r="D145" s="36" t="s">
        <v>243</v>
      </c>
      <c r="E145" s="72">
        <f>SUM(F145+G145+H145+I145)</f>
        <v>14060889</v>
      </c>
      <c r="F145" s="72">
        <v>14060889</v>
      </c>
      <c r="G145" s="72">
        <v>0</v>
      </c>
      <c r="H145" s="72">
        <v>0</v>
      </c>
      <c r="I145" s="72">
        <v>0</v>
      </c>
      <c r="J145" s="72">
        <f>K145+L145+M145+N145</f>
        <v>0</v>
      </c>
      <c r="K145" s="72">
        <v>0</v>
      </c>
      <c r="L145" s="72">
        <v>0</v>
      </c>
      <c r="M145" s="72">
        <v>0</v>
      </c>
      <c r="N145" s="72">
        <v>0</v>
      </c>
    </row>
    <row r="146" spans="1:14" ht="26.25" customHeight="1">
      <c r="A146" s="246"/>
      <c r="B146" s="99"/>
      <c r="C146" s="39" t="s">
        <v>244</v>
      </c>
      <c r="D146" s="36" t="s">
        <v>245</v>
      </c>
      <c r="E146" s="72">
        <f>SUM(F146+G146+H146+I146)</f>
        <v>480000</v>
      </c>
      <c r="F146" s="72">
        <v>480000</v>
      </c>
      <c r="G146" s="72">
        <v>0</v>
      </c>
      <c r="H146" s="72">
        <v>0</v>
      </c>
      <c r="I146" s="72">
        <v>0</v>
      </c>
      <c r="J146" s="72">
        <f>K146+L146+M146+N146</f>
        <v>0</v>
      </c>
      <c r="K146" s="72">
        <v>0</v>
      </c>
      <c r="L146" s="72">
        <v>0</v>
      </c>
      <c r="M146" s="72">
        <v>0</v>
      </c>
      <c r="N146" s="72">
        <v>0</v>
      </c>
    </row>
    <row r="147" spans="1:14" ht="27.75" customHeight="1">
      <c r="A147" s="118" t="s">
        <v>167</v>
      </c>
      <c r="B147" s="118"/>
      <c r="C147" s="118"/>
      <c r="D147" s="119" t="s">
        <v>168</v>
      </c>
      <c r="E147" s="148">
        <f aca="true" t="shared" si="34" ref="E147:N148">E148</f>
        <v>0</v>
      </c>
      <c r="F147" s="148">
        <f t="shared" si="34"/>
        <v>0</v>
      </c>
      <c r="G147" s="148">
        <f t="shared" si="34"/>
        <v>0</v>
      </c>
      <c r="H147" s="148">
        <f t="shared" si="34"/>
        <v>0</v>
      </c>
      <c r="I147" s="148">
        <f t="shared" si="34"/>
        <v>0</v>
      </c>
      <c r="J147" s="148">
        <f t="shared" si="34"/>
        <v>2370777</v>
      </c>
      <c r="K147" s="148">
        <f t="shared" si="34"/>
        <v>2370777</v>
      </c>
      <c r="L147" s="148">
        <f t="shared" si="34"/>
        <v>0</v>
      </c>
      <c r="M147" s="148">
        <f t="shared" si="34"/>
        <v>0</v>
      </c>
      <c r="N147" s="148">
        <f t="shared" si="34"/>
        <v>0</v>
      </c>
    </row>
    <row r="148" spans="1:14" ht="41.25" customHeight="1">
      <c r="A148" s="105"/>
      <c r="B148" s="309" t="s">
        <v>169</v>
      </c>
      <c r="C148" s="309"/>
      <c r="D148" s="303" t="s">
        <v>170</v>
      </c>
      <c r="E148" s="304">
        <f t="shared" si="34"/>
        <v>0</v>
      </c>
      <c r="F148" s="304">
        <f t="shared" si="34"/>
        <v>0</v>
      </c>
      <c r="G148" s="304">
        <f t="shared" si="34"/>
        <v>0</v>
      </c>
      <c r="H148" s="304">
        <f t="shared" si="34"/>
        <v>0</v>
      </c>
      <c r="I148" s="304">
        <f t="shared" si="34"/>
        <v>0</v>
      </c>
      <c r="J148" s="304">
        <f t="shared" si="34"/>
        <v>2370777</v>
      </c>
      <c r="K148" s="304">
        <f t="shared" si="34"/>
        <v>2370777</v>
      </c>
      <c r="L148" s="304">
        <f t="shared" si="34"/>
        <v>0</v>
      </c>
      <c r="M148" s="304">
        <f>SUM(M149+M150)</f>
        <v>0</v>
      </c>
      <c r="N148" s="304">
        <f>SUM(N149+N150)</f>
        <v>0</v>
      </c>
    </row>
    <row r="149" spans="1:14" ht="60.75" customHeight="1">
      <c r="A149" s="99"/>
      <c r="B149" s="39"/>
      <c r="C149" s="160" t="s">
        <v>420</v>
      </c>
      <c r="D149" s="161" t="s">
        <v>421</v>
      </c>
      <c r="E149" s="72">
        <v>0</v>
      </c>
      <c r="F149" s="72">
        <v>0</v>
      </c>
      <c r="G149" s="72">
        <v>0</v>
      </c>
      <c r="H149" s="72">
        <v>0</v>
      </c>
      <c r="I149" s="72">
        <v>0</v>
      </c>
      <c r="J149" s="72">
        <f>K149+L149+M149+N149</f>
        <v>2370777</v>
      </c>
      <c r="K149" s="72">
        <v>2370777</v>
      </c>
      <c r="L149" s="72">
        <v>0</v>
      </c>
      <c r="M149" s="72">
        <v>0</v>
      </c>
      <c r="N149" s="72">
        <v>0</v>
      </c>
    </row>
    <row r="150" spans="1:14" ht="27" customHeight="1">
      <c r="A150" s="118" t="s">
        <v>246</v>
      </c>
      <c r="B150" s="118"/>
      <c r="C150" s="118"/>
      <c r="D150" s="119" t="s">
        <v>247</v>
      </c>
      <c r="E150" s="148">
        <f aca="true" t="shared" si="35" ref="E150:N150">SUM(E151+E153+E155+E160)</f>
        <v>54663647</v>
      </c>
      <c r="F150" s="148">
        <f t="shared" si="35"/>
        <v>54663647</v>
      </c>
      <c r="G150" s="148">
        <f t="shared" si="35"/>
        <v>0</v>
      </c>
      <c r="H150" s="148">
        <f t="shared" si="35"/>
        <v>0</v>
      </c>
      <c r="I150" s="148">
        <f t="shared" si="35"/>
        <v>0</v>
      </c>
      <c r="J150" s="148">
        <f t="shared" si="35"/>
        <v>1120494</v>
      </c>
      <c r="K150" s="148">
        <f t="shared" si="35"/>
        <v>1120494</v>
      </c>
      <c r="L150" s="148">
        <f t="shared" si="35"/>
        <v>0</v>
      </c>
      <c r="M150" s="148">
        <f t="shared" si="35"/>
        <v>0</v>
      </c>
      <c r="N150" s="148">
        <f t="shared" si="35"/>
        <v>0</v>
      </c>
    </row>
    <row r="151" spans="1:14" ht="43.5" customHeight="1">
      <c r="A151" s="246"/>
      <c r="B151" s="309" t="s">
        <v>248</v>
      </c>
      <c r="C151" s="309"/>
      <c r="D151" s="303" t="s">
        <v>249</v>
      </c>
      <c r="E151" s="304">
        <f aca="true" t="shared" si="36" ref="E151:N151">SUM(E152)</f>
        <v>42206246</v>
      </c>
      <c r="F151" s="304">
        <f t="shared" si="36"/>
        <v>42206246</v>
      </c>
      <c r="G151" s="304">
        <f t="shared" si="36"/>
        <v>0</v>
      </c>
      <c r="H151" s="304">
        <f t="shared" si="36"/>
        <v>0</v>
      </c>
      <c r="I151" s="304">
        <f t="shared" si="36"/>
        <v>0</v>
      </c>
      <c r="J151" s="304">
        <f t="shared" si="36"/>
        <v>0</v>
      </c>
      <c r="K151" s="304">
        <f t="shared" si="36"/>
        <v>0</v>
      </c>
      <c r="L151" s="304">
        <f t="shared" si="36"/>
        <v>0</v>
      </c>
      <c r="M151" s="304">
        <f t="shared" si="36"/>
        <v>0</v>
      </c>
      <c r="N151" s="304">
        <f t="shared" si="36"/>
        <v>0</v>
      </c>
    </row>
    <row r="152" spans="1:14" ht="25.5" customHeight="1">
      <c r="A152" s="100"/>
      <c r="B152" s="39"/>
      <c r="C152" s="39" t="s">
        <v>250</v>
      </c>
      <c r="D152" s="36" t="s">
        <v>251</v>
      </c>
      <c r="E152" s="72">
        <f>SUM(F152+G152+H152+I152)</f>
        <v>42206246</v>
      </c>
      <c r="F152" s="72">
        <v>42206246</v>
      </c>
      <c r="G152" s="72">
        <v>0</v>
      </c>
      <c r="H152" s="72">
        <v>0</v>
      </c>
      <c r="I152" s="72">
        <v>0</v>
      </c>
      <c r="J152" s="72">
        <f>K152+L152+M152+N152</f>
        <v>0</v>
      </c>
      <c r="K152" s="72">
        <v>0</v>
      </c>
      <c r="L152" s="72">
        <v>0</v>
      </c>
      <c r="M152" s="72">
        <v>0</v>
      </c>
      <c r="N152" s="72">
        <v>0</v>
      </c>
    </row>
    <row r="153" spans="1:14" ht="32.25" customHeight="1">
      <c r="A153" s="246"/>
      <c r="B153" s="309" t="s">
        <v>252</v>
      </c>
      <c r="C153" s="309"/>
      <c r="D153" s="303" t="s">
        <v>253</v>
      </c>
      <c r="E153" s="304">
        <f aca="true" t="shared" si="37" ref="E153:N153">SUM(E154)</f>
        <v>8703998</v>
      </c>
      <c r="F153" s="304">
        <f t="shared" si="37"/>
        <v>8703998</v>
      </c>
      <c r="G153" s="304">
        <f t="shared" si="37"/>
        <v>0</v>
      </c>
      <c r="H153" s="304">
        <f t="shared" si="37"/>
        <v>0</v>
      </c>
      <c r="I153" s="304">
        <f t="shared" si="37"/>
        <v>0</v>
      </c>
      <c r="J153" s="304">
        <f t="shared" si="37"/>
        <v>0</v>
      </c>
      <c r="K153" s="304">
        <f t="shared" si="37"/>
        <v>0</v>
      </c>
      <c r="L153" s="304">
        <f t="shared" si="37"/>
        <v>0</v>
      </c>
      <c r="M153" s="304">
        <f t="shared" si="37"/>
        <v>0</v>
      </c>
      <c r="N153" s="304">
        <f t="shared" si="37"/>
        <v>0</v>
      </c>
    </row>
    <row r="154" spans="1:14" ht="25.5" customHeight="1">
      <c r="A154" s="100"/>
      <c r="B154" s="39"/>
      <c r="C154" s="39" t="s">
        <v>250</v>
      </c>
      <c r="D154" s="36" t="s">
        <v>251</v>
      </c>
      <c r="E154" s="72">
        <f>SUM(F154+G154+H154+I154)</f>
        <v>8703998</v>
      </c>
      <c r="F154" s="72">
        <v>8703998</v>
      </c>
      <c r="G154" s="72">
        <v>0</v>
      </c>
      <c r="H154" s="72">
        <v>0</v>
      </c>
      <c r="I154" s="72">
        <v>0</v>
      </c>
      <c r="J154" s="72">
        <f>K154+L154+M154+N154</f>
        <v>0</v>
      </c>
      <c r="K154" s="72">
        <v>0</v>
      </c>
      <c r="L154" s="72">
        <v>0</v>
      </c>
      <c r="M154" s="72">
        <v>0</v>
      </c>
      <c r="N154" s="72">
        <v>0</v>
      </c>
    </row>
    <row r="155" spans="1:14" ht="21.75" customHeight="1">
      <c r="A155" s="246"/>
      <c r="B155" s="309" t="s">
        <v>254</v>
      </c>
      <c r="C155" s="309"/>
      <c r="D155" s="303" t="s">
        <v>255</v>
      </c>
      <c r="E155" s="304">
        <f>SUM(E156+E157)</f>
        <v>0</v>
      </c>
      <c r="F155" s="304">
        <v>0</v>
      </c>
      <c r="G155" s="304">
        <v>0</v>
      </c>
      <c r="H155" s="304">
        <v>0</v>
      </c>
      <c r="I155" s="304">
        <v>0</v>
      </c>
      <c r="J155" s="304">
        <f>J156+J157</f>
        <v>1120494</v>
      </c>
      <c r="K155" s="304">
        <f>K156+K157</f>
        <v>1120494</v>
      </c>
      <c r="L155" s="304">
        <f>L156+L157</f>
        <v>0</v>
      </c>
      <c r="M155" s="304">
        <f>M156+M157</f>
        <v>0</v>
      </c>
      <c r="N155" s="304">
        <f>N156+N157</f>
        <v>0</v>
      </c>
    </row>
    <row r="156" spans="1:14" ht="21.75" customHeight="1">
      <c r="A156" s="100"/>
      <c r="B156" s="99"/>
      <c r="C156" s="39" t="s">
        <v>256</v>
      </c>
      <c r="D156" s="36" t="s">
        <v>257</v>
      </c>
      <c r="E156" s="72">
        <f>SUM(F156+G156+H156+I156)</f>
        <v>0</v>
      </c>
      <c r="F156" s="72">
        <v>0</v>
      </c>
      <c r="G156" s="72">
        <v>0</v>
      </c>
      <c r="H156" s="72">
        <v>0</v>
      </c>
      <c r="I156" s="72">
        <v>0</v>
      </c>
      <c r="J156" s="72">
        <f>K156+L156+M156+N156</f>
        <v>121494</v>
      </c>
      <c r="K156" s="72">
        <v>121494</v>
      </c>
      <c r="L156" s="72">
        <v>0</v>
      </c>
      <c r="M156" s="72">
        <v>0</v>
      </c>
      <c r="N156" s="72">
        <v>0</v>
      </c>
    </row>
    <row r="157" spans="1:14" ht="21.75" customHeight="1">
      <c r="A157" s="100"/>
      <c r="B157" s="99"/>
      <c r="C157" s="39" t="s">
        <v>256</v>
      </c>
      <c r="D157" s="36" t="s">
        <v>258</v>
      </c>
      <c r="E157" s="72">
        <f>SUM(E158+E159)</f>
        <v>0</v>
      </c>
      <c r="F157" s="72">
        <f>SUM(F158+F159)</f>
        <v>0</v>
      </c>
      <c r="G157" s="72">
        <f>SUM(G158+G159)</f>
        <v>0</v>
      </c>
      <c r="H157" s="72">
        <f>SUM(H158+H159)</f>
        <v>0</v>
      </c>
      <c r="I157" s="72">
        <f>SUM(I158+I159)</f>
        <v>0</v>
      </c>
      <c r="J157" s="72">
        <f>K157+L157+M157+N157</f>
        <v>999000</v>
      </c>
      <c r="K157" s="72">
        <f>SUM(K158:K159)</f>
        <v>999000</v>
      </c>
      <c r="L157" s="72">
        <f>SUM(L158:L159)</f>
        <v>0</v>
      </c>
      <c r="M157" s="72">
        <f>SUM(M158:M159)</f>
        <v>0</v>
      </c>
      <c r="N157" s="72">
        <f>SUM(N158:N159)</f>
        <v>0</v>
      </c>
    </row>
    <row r="158" spans="1:14" ht="21.75" customHeight="1">
      <c r="A158" s="100"/>
      <c r="B158" s="99"/>
      <c r="C158" s="39"/>
      <c r="D158" s="36" t="s">
        <v>259</v>
      </c>
      <c r="E158" s="72">
        <f>SUM(F158+G158+H158+I158)</f>
        <v>0</v>
      </c>
      <c r="F158" s="72">
        <v>0</v>
      </c>
      <c r="G158" s="72">
        <v>0</v>
      </c>
      <c r="H158" s="72">
        <v>0</v>
      </c>
      <c r="I158" s="72">
        <v>0</v>
      </c>
      <c r="J158" s="72">
        <f>K158+L158+M158+N158</f>
        <v>750000</v>
      </c>
      <c r="K158" s="72">
        <v>750000</v>
      </c>
      <c r="L158" s="72">
        <v>0</v>
      </c>
      <c r="M158" s="72">
        <v>0</v>
      </c>
      <c r="N158" s="72">
        <v>0</v>
      </c>
    </row>
    <row r="159" spans="1:14" ht="21.75" customHeight="1">
      <c r="A159" s="100"/>
      <c r="B159" s="99"/>
      <c r="C159" s="39"/>
      <c r="D159" s="36" t="s">
        <v>260</v>
      </c>
      <c r="E159" s="72">
        <f>SUM(F159+G159+H159+I159)</f>
        <v>0</v>
      </c>
      <c r="F159" s="72">
        <v>0</v>
      </c>
      <c r="G159" s="72">
        <v>0</v>
      </c>
      <c r="H159" s="72">
        <v>0</v>
      </c>
      <c r="I159" s="72">
        <v>0</v>
      </c>
      <c r="J159" s="72">
        <f>K159+L159+M159+N159</f>
        <v>249000</v>
      </c>
      <c r="K159" s="72">
        <v>249000</v>
      </c>
      <c r="L159" s="72">
        <v>0</v>
      </c>
      <c r="M159" s="72">
        <v>0</v>
      </c>
      <c r="N159" s="72">
        <v>0</v>
      </c>
    </row>
    <row r="160" spans="1:14" ht="30" customHeight="1">
      <c r="A160" s="246"/>
      <c r="B160" s="309" t="s">
        <v>261</v>
      </c>
      <c r="C160" s="309"/>
      <c r="D160" s="303" t="s">
        <v>262</v>
      </c>
      <c r="E160" s="304">
        <f aca="true" t="shared" si="38" ref="E160:N160">SUM(E161)</f>
        <v>3753403</v>
      </c>
      <c r="F160" s="304">
        <f t="shared" si="38"/>
        <v>3753403</v>
      </c>
      <c r="G160" s="304">
        <f t="shared" si="38"/>
        <v>0</v>
      </c>
      <c r="H160" s="304">
        <f t="shared" si="38"/>
        <v>0</v>
      </c>
      <c r="I160" s="304">
        <f t="shared" si="38"/>
        <v>0</v>
      </c>
      <c r="J160" s="304">
        <f t="shared" si="38"/>
        <v>0</v>
      </c>
      <c r="K160" s="304">
        <f t="shared" si="38"/>
        <v>0</v>
      </c>
      <c r="L160" s="304">
        <f t="shared" si="38"/>
        <v>0</v>
      </c>
      <c r="M160" s="304">
        <f t="shared" si="38"/>
        <v>0</v>
      </c>
      <c r="N160" s="304">
        <f t="shared" si="38"/>
        <v>0</v>
      </c>
    </row>
    <row r="161" spans="1:14" ht="31.5" customHeight="1">
      <c r="A161" s="100"/>
      <c r="B161" s="39"/>
      <c r="C161" s="39" t="s">
        <v>250</v>
      </c>
      <c r="D161" s="36" t="s">
        <v>251</v>
      </c>
      <c r="E161" s="72">
        <f>SUM(F161+G161+H161+I161)</f>
        <v>3753403</v>
      </c>
      <c r="F161" s="72">
        <v>3753403</v>
      </c>
      <c r="G161" s="72">
        <v>0</v>
      </c>
      <c r="H161" s="72">
        <v>0</v>
      </c>
      <c r="I161" s="72">
        <v>0</v>
      </c>
      <c r="J161" s="72">
        <f>K161+L161+M161+N161</f>
        <v>0</v>
      </c>
      <c r="K161" s="72">
        <v>0</v>
      </c>
      <c r="L161" s="72">
        <v>0</v>
      </c>
      <c r="M161" s="72">
        <v>0</v>
      </c>
      <c r="N161" s="72">
        <v>0</v>
      </c>
    </row>
    <row r="162" spans="1:14" ht="25.5" customHeight="1">
      <c r="A162" s="118" t="s">
        <v>88</v>
      </c>
      <c r="B162" s="118"/>
      <c r="C162" s="118"/>
      <c r="D162" s="119" t="s">
        <v>89</v>
      </c>
      <c r="E162" s="148">
        <f aca="true" t="shared" si="39" ref="E162:N162">SUM(E163+E167+E169+E183+E197+E199+E201+E205+E165)</f>
        <v>60000</v>
      </c>
      <c r="F162" s="148">
        <f t="shared" si="39"/>
        <v>0</v>
      </c>
      <c r="G162" s="148">
        <f t="shared" si="39"/>
        <v>0</v>
      </c>
      <c r="H162" s="148">
        <f t="shared" si="39"/>
        <v>60000</v>
      </c>
      <c r="I162" s="148">
        <f t="shared" si="39"/>
        <v>0</v>
      </c>
      <c r="J162" s="148">
        <f t="shared" si="39"/>
        <v>4081310</v>
      </c>
      <c r="K162" s="148">
        <f t="shared" si="39"/>
        <v>4081310</v>
      </c>
      <c r="L162" s="148">
        <f t="shared" si="39"/>
        <v>0</v>
      </c>
      <c r="M162" s="148">
        <f t="shared" si="39"/>
        <v>0</v>
      </c>
      <c r="N162" s="148">
        <f t="shared" si="39"/>
        <v>0</v>
      </c>
    </row>
    <row r="163" spans="1:14" ht="21.75" customHeight="1">
      <c r="A163" s="246"/>
      <c r="B163" s="309" t="s">
        <v>263</v>
      </c>
      <c r="C163" s="309"/>
      <c r="D163" s="303" t="s">
        <v>264</v>
      </c>
      <c r="E163" s="304">
        <f>SUM(E164)</f>
        <v>0</v>
      </c>
      <c r="F163" s="304">
        <v>0</v>
      </c>
      <c r="G163" s="304">
        <v>0</v>
      </c>
      <c r="H163" s="304">
        <v>0</v>
      </c>
      <c r="I163" s="304">
        <v>0</v>
      </c>
      <c r="J163" s="304">
        <f>J164</f>
        <v>13900</v>
      </c>
      <c r="K163" s="304">
        <f>K164</f>
        <v>13900</v>
      </c>
      <c r="L163" s="304">
        <f>L164</f>
        <v>0</v>
      </c>
      <c r="M163" s="304">
        <f>M164</f>
        <v>0</v>
      </c>
      <c r="N163" s="304">
        <f>N164</f>
        <v>0</v>
      </c>
    </row>
    <row r="164" spans="1:14" ht="21.75" customHeight="1">
      <c r="A164" s="100"/>
      <c r="B164" s="39"/>
      <c r="C164" s="40">
        <v>4010</v>
      </c>
      <c r="D164" s="38" t="s">
        <v>58</v>
      </c>
      <c r="E164" s="72">
        <f>SUM(F164+G164+H164+I164)</f>
        <v>0</v>
      </c>
      <c r="F164" s="72">
        <v>0</v>
      </c>
      <c r="G164" s="72">
        <v>0</v>
      </c>
      <c r="H164" s="72">
        <v>0</v>
      </c>
      <c r="I164" s="72">
        <v>0</v>
      </c>
      <c r="J164" s="72">
        <f>K164+L164+M164+N164</f>
        <v>13900</v>
      </c>
      <c r="K164" s="72">
        <v>13900</v>
      </c>
      <c r="L164" s="72">
        <v>0</v>
      </c>
      <c r="M164" s="72">
        <v>0</v>
      </c>
      <c r="N164" s="72">
        <v>0</v>
      </c>
    </row>
    <row r="165" spans="1:14" ht="21.75" customHeight="1">
      <c r="A165" s="246"/>
      <c r="B165" s="309" t="s">
        <v>295</v>
      </c>
      <c r="C165" s="309"/>
      <c r="D165" s="303" t="s">
        <v>296</v>
      </c>
      <c r="E165" s="304">
        <f>SUM(E167)</f>
        <v>0</v>
      </c>
      <c r="F165" s="304">
        <v>0</v>
      </c>
      <c r="G165" s="304">
        <v>0</v>
      </c>
      <c r="H165" s="304">
        <v>0</v>
      </c>
      <c r="I165" s="304">
        <v>0</v>
      </c>
      <c r="J165" s="304">
        <f>J166</f>
        <v>1000</v>
      </c>
      <c r="K165" s="304">
        <f>K166</f>
        <v>1000</v>
      </c>
      <c r="L165" s="304">
        <f>L166</f>
        <v>0</v>
      </c>
      <c r="M165" s="304">
        <f>M166</f>
        <v>0</v>
      </c>
      <c r="N165" s="304">
        <f>N166</f>
        <v>0</v>
      </c>
    </row>
    <row r="166" spans="1:14" ht="21.75" customHeight="1">
      <c r="A166" s="100"/>
      <c r="B166" s="39"/>
      <c r="C166" s="40">
        <v>4010</v>
      </c>
      <c r="D166" s="38" t="s">
        <v>58</v>
      </c>
      <c r="E166" s="72">
        <f>SUM(F166+G166+H166+I166)</f>
        <v>0</v>
      </c>
      <c r="F166" s="72">
        <v>0</v>
      </c>
      <c r="G166" s="72">
        <v>0</v>
      </c>
      <c r="H166" s="72">
        <v>0</v>
      </c>
      <c r="I166" s="72">
        <v>0</v>
      </c>
      <c r="J166" s="72">
        <f>K166+L166+M166+N166</f>
        <v>1000</v>
      </c>
      <c r="K166" s="72">
        <v>1000</v>
      </c>
      <c r="L166" s="72">
        <v>0</v>
      </c>
      <c r="M166" s="72">
        <v>0</v>
      </c>
      <c r="N166" s="72">
        <v>0</v>
      </c>
    </row>
    <row r="167" spans="1:14" ht="21.75" customHeight="1">
      <c r="A167" s="246"/>
      <c r="B167" s="309" t="s">
        <v>265</v>
      </c>
      <c r="C167" s="306"/>
      <c r="D167" s="308" t="s">
        <v>266</v>
      </c>
      <c r="E167" s="304">
        <f>SUM(E168)</f>
        <v>0</v>
      </c>
      <c r="F167" s="304">
        <v>0</v>
      </c>
      <c r="G167" s="304">
        <v>0</v>
      </c>
      <c r="H167" s="304">
        <v>0</v>
      </c>
      <c r="I167" s="304">
        <v>0</v>
      </c>
      <c r="J167" s="304">
        <f>J168</f>
        <v>13000</v>
      </c>
      <c r="K167" s="304">
        <f>K168</f>
        <v>13000</v>
      </c>
      <c r="L167" s="304">
        <f>L168</f>
        <v>0</v>
      </c>
      <c r="M167" s="304">
        <f>M168</f>
        <v>0</v>
      </c>
      <c r="N167" s="304">
        <f>N168</f>
        <v>0</v>
      </c>
    </row>
    <row r="168" spans="1:14" ht="21.75" customHeight="1">
      <c r="A168" s="100"/>
      <c r="B168" s="39"/>
      <c r="C168" s="40">
        <v>4010</v>
      </c>
      <c r="D168" s="38" t="s">
        <v>58</v>
      </c>
      <c r="E168" s="72">
        <f>SUM(F168+G168+H168+I168)</f>
        <v>0</v>
      </c>
      <c r="F168" s="72">
        <v>0</v>
      </c>
      <c r="G168" s="72">
        <v>0</v>
      </c>
      <c r="H168" s="72">
        <v>0</v>
      </c>
      <c r="I168" s="72">
        <v>0</v>
      </c>
      <c r="J168" s="72">
        <f>K168+L168+M168+N168</f>
        <v>13000</v>
      </c>
      <c r="K168" s="72">
        <v>13000</v>
      </c>
      <c r="L168" s="72">
        <v>0</v>
      </c>
      <c r="M168" s="72">
        <v>0</v>
      </c>
      <c r="N168" s="72">
        <v>0</v>
      </c>
    </row>
    <row r="169" spans="1:14" ht="21.75" customHeight="1">
      <c r="A169" s="246"/>
      <c r="B169" s="309" t="s">
        <v>90</v>
      </c>
      <c r="C169" s="309"/>
      <c r="D169" s="308" t="s">
        <v>192</v>
      </c>
      <c r="E169" s="304">
        <f aca="true" t="shared" si="40" ref="E169:N169">SUM(E170+E182)</f>
        <v>0</v>
      </c>
      <c r="F169" s="304">
        <f t="shared" si="40"/>
        <v>0</v>
      </c>
      <c r="G169" s="304">
        <f t="shared" si="40"/>
        <v>0</v>
      </c>
      <c r="H169" s="304">
        <f t="shared" si="40"/>
        <v>0</v>
      </c>
      <c r="I169" s="304">
        <f t="shared" si="40"/>
        <v>0</v>
      </c>
      <c r="J169" s="304">
        <f t="shared" si="40"/>
        <v>1878700</v>
      </c>
      <c r="K169" s="304">
        <f t="shared" si="40"/>
        <v>1878700</v>
      </c>
      <c r="L169" s="304">
        <f t="shared" si="40"/>
        <v>0</v>
      </c>
      <c r="M169" s="304">
        <f t="shared" si="40"/>
        <v>0</v>
      </c>
      <c r="N169" s="304">
        <f t="shared" si="40"/>
        <v>0</v>
      </c>
    </row>
    <row r="170" spans="1:14" ht="36.75" customHeight="1">
      <c r="A170" s="100"/>
      <c r="B170" s="98"/>
      <c r="C170" s="426" t="s">
        <v>92</v>
      </c>
      <c r="D170" s="43" t="s">
        <v>93</v>
      </c>
      <c r="E170" s="72">
        <f aca="true" t="shared" si="41" ref="E170:N170">SUM(E171:E181)</f>
        <v>0</v>
      </c>
      <c r="F170" s="72">
        <f t="shared" si="41"/>
        <v>0</v>
      </c>
      <c r="G170" s="72">
        <f t="shared" si="41"/>
        <v>0</v>
      </c>
      <c r="H170" s="72">
        <f t="shared" si="41"/>
        <v>0</v>
      </c>
      <c r="I170" s="72">
        <f t="shared" si="41"/>
        <v>0</v>
      </c>
      <c r="J170" s="72">
        <f t="shared" si="41"/>
        <v>1810000</v>
      </c>
      <c r="K170" s="72">
        <f t="shared" si="41"/>
        <v>1810000</v>
      </c>
      <c r="L170" s="72">
        <f t="shared" si="41"/>
        <v>0</v>
      </c>
      <c r="M170" s="72">
        <f t="shared" si="41"/>
        <v>0</v>
      </c>
      <c r="N170" s="72">
        <f t="shared" si="41"/>
        <v>0</v>
      </c>
    </row>
    <row r="171" spans="1:14" s="319" customFormat="1" ht="48.75" customHeight="1">
      <c r="A171" s="100"/>
      <c r="B171" s="318"/>
      <c r="C171" s="129" t="s">
        <v>8</v>
      </c>
      <c r="D171" s="130" t="s">
        <v>374</v>
      </c>
      <c r="E171" s="73">
        <f aca="true" t="shared" si="42" ref="E171:E181">SUM(F171:I171)</f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f aca="true" t="shared" si="43" ref="J171:J181">SUM(K171:N171)</f>
        <v>245000</v>
      </c>
      <c r="K171" s="111">
        <v>245000</v>
      </c>
      <c r="L171" s="111">
        <v>0</v>
      </c>
      <c r="M171" s="111">
        <v>0</v>
      </c>
      <c r="N171" s="111">
        <v>0</v>
      </c>
    </row>
    <row r="172" spans="1:14" s="319" customFormat="1" ht="51.75" customHeight="1">
      <c r="A172" s="100"/>
      <c r="B172" s="134"/>
      <c r="C172" s="318"/>
      <c r="D172" s="130" t="s">
        <v>395</v>
      </c>
      <c r="E172" s="73">
        <f t="shared" si="42"/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f t="shared" si="43"/>
        <v>660000</v>
      </c>
      <c r="K172" s="111">
        <v>660000</v>
      </c>
      <c r="L172" s="111">
        <v>0</v>
      </c>
      <c r="M172" s="111">
        <v>0</v>
      </c>
      <c r="N172" s="111">
        <v>0</v>
      </c>
    </row>
    <row r="173" spans="1:14" s="319" customFormat="1" ht="57.75" customHeight="1">
      <c r="A173" s="100"/>
      <c r="B173" s="134"/>
      <c r="C173" s="318"/>
      <c r="D173" s="130" t="s">
        <v>400</v>
      </c>
      <c r="E173" s="73">
        <f t="shared" si="42"/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f t="shared" si="43"/>
        <v>125000</v>
      </c>
      <c r="K173" s="111">
        <v>125000</v>
      </c>
      <c r="L173" s="111">
        <v>0</v>
      </c>
      <c r="M173" s="111">
        <v>0</v>
      </c>
      <c r="N173" s="111">
        <v>0</v>
      </c>
    </row>
    <row r="174" spans="1:14" s="319" customFormat="1" ht="46.5" customHeight="1">
      <c r="A174" s="100"/>
      <c r="B174" s="134"/>
      <c r="C174" s="318"/>
      <c r="D174" s="130" t="s">
        <v>375</v>
      </c>
      <c r="E174" s="73">
        <f t="shared" si="42"/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f t="shared" si="43"/>
        <v>72000</v>
      </c>
      <c r="K174" s="111">
        <v>72000</v>
      </c>
      <c r="L174" s="111">
        <v>0</v>
      </c>
      <c r="M174" s="111">
        <v>0</v>
      </c>
      <c r="N174" s="111">
        <v>0</v>
      </c>
    </row>
    <row r="175" spans="1:14" s="319" customFormat="1" ht="45.75" customHeight="1">
      <c r="A175" s="100"/>
      <c r="B175" s="134"/>
      <c r="C175" s="318"/>
      <c r="D175" s="130" t="s">
        <v>393</v>
      </c>
      <c r="E175" s="73">
        <f t="shared" si="42"/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f t="shared" si="43"/>
        <v>125000</v>
      </c>
      <c r="K175" s="111">
        <v>125000</v>
      </c>
      <c r="L175" s="111">
        <v>0</v>
      </c>
      <c r="M175" s="111">
        <v>0</v>
      </c>
      <c r="N175" s="111">
        <v>0</v>
      </c>
    </row>
    <row r="176" spans="1:14" s="319" customFormat="1" ht="52.5" customHeight="1">
      <c r="A176" s="100"/>
      <c r="B176" s="134"/>
      <c r="C176" s="318"/>
      <c r="D176" s="130" t="s">
        <v>376</v>
      </c>
      <c r="E176" s="73">
        <f t="shared" si="42"/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f t="shared" si="43"/>
        <v>125000</v>
      </c>
      <c r="K176" s="111">
        <v>125000</v>
      </c>
      <c r="L176" s="111">
        <v>0</v>
      </c>
      <c r="M176" s="111">
        <v>0</v>
      </c>
      <c r="N176" s="111">
        <v>0</v>
      </c>
    </row>
    <row r="177" spans="1:14" s="319" customFormat="1" ht="55.5" customHeight="1">
      <c r="A177" s="100"/>
      <c r="B177" s="134"/>
      <c r="C177" s="318"/>
      <c r="D177" s="130" t="s">
        <v>394</v>
      </c>
      <c r="E177" s="73">
        <f t="shared" si="42"/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f t="shared" si="43"/>
        <v>42000</v>
      </c>
      <c r="K177" s="111">
        <v>42000</v>
      </c>
      <c r="L177" s="111">
        <v>0</v>
      </c>
      <c r="M177" s="111">
        <v>0</v>
      </c>
      <c r="N177" s="111">
        <v>0</v>
      </c>
    </row>
    <row r="178" spans="1:14" s="319" customFormat="1" ht="44.25" customHeight="1">
      <c r="A178" s="100"/>
      <c r="B178" s="134"/>
      <c r="C178" s="318"/>
      <c r="D178" s="130" t="s">
        <v>329</v>
      </c>
      <c r="E178" s="73">
        <f t="shared" si="42"/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f t="shared" si="43"/>
        <v>30000</v>
      </c>
      <c r="K178" s="111">
        <v>30000</v>
      </c>
      <c r="L178" s="111">
        <v>0</v>
      </c>
      <c r="M178" s="111">
        <v>0</v>
      </c>
      <c r="N178" s="111">
        <v>0</v>
      </c>
    </row>
    <row r="179" spans="1:14" s="319" customFormat="1" ht="58.5" customHeight="1">
      <c r="A179" s="100"/>
      <c r="B179" s="134"/>
      <c r="C179" s="318"/>
      <c r="D179" s="133" t="s">
        <v>377</v>
      </c>
      <c r="E179" s="73">
        <f t="shared" si="42"/>
        <v>0</v>
      </c>
      <c r="F179" s="73">
        <v>0</v>
      </c>
      <c r="G179" s="73">
        <v>0</v>
      </c>
      <c r="H179" s="73">
        <v>0</v>
      </c>
      <c r="I179" s="73">
        <v>0</v>
      </c>
      <c r="J179" s="73">
        <f t="shared" si="43"/>
        <v>30000</v>
      </c>
      <c r="K179" s="111">
        <v>30000</v>
      </c>
      <c r="L179" s="111">
        <v>0</v>
      </c>
      <c r="M179" s="111">
        <v>0</v>
      </c>
      <c r="N179" s="111">
        <v>0</v>
      </c>
    </row>
    <row r="180" spans="1:14" s="319" customFormat="1" ht="47.25" customHeight="1">
      <c r="A180" s="100"/>
      <c r="B180" s="134"/>
      <c r="C180" s="318"/>
      <c r="D180" s="130" t="s">
        <v>378</v>
      </c>
      <c r="E180" s="73">
        <f t="shared" si="42"/>
        <v>0</v>
      </c>
      <c r="F180" s="73">
        <v>0</v>
      </c>
      <c r="G180" s="73">
        <v>0</v>
      </c>
      <c r="H180" s="73">
        <v>0</v>
      </c>
      <c r="I180" s="73">
        <v>0</v>
      </c>
      <c r="J180" s="73">
        <f t="shared" si="43"/>
        <v>150000</v>
      </c>
      <c r="K180" s="111">
        <v>150000</v>
      </c>
      <c r="L180" s="111">
        <v>0</v>
      </c>
      <c r="M180" s="111">
        <v>0</v>
      </c>
      <c r="N180" s="111">
        <v>0</v>
      </c>
    </row>
    <row r="181" spans="1:14" s="319" customFormat="1" ht="48.75" customHeight="1">
      <c r="A181" s="100"/>
      <c r="B181" s="134"/>
      <c r="C181" s="318"/>
      <c r="D181" s="130" t="s">
        <v>379</v>
      </c>
      <c r="E181" s="73">
        <f t="shared" si="42"/>
        <v>0</v>
      </c>
      <c r="F181" s="73">
        <v>0</v>
      </c>
      <c r="G181" s="73">
        <v>0</v>
      </c>
      <c r="H181" s="73">
        <v>0</v>
      </c>
      <c r="I181" s="73">
        <v>0</v>
      </c>
      <c r="J181" s="73">
        <f t="shared" si="43"/>
        <v>206000</v>
      </c>
      <c r="K181" s="111">
        <v>206000</v>
      </c>
      <c r="L181" s="111">
        <v>0</v>
      </c>
      <c r="M181" s="111">
        <v>0</v>
      </c>
      <c r="N181" s="111">
        <v>0</v>
      </c>
    </row>
    <row r="182" spans="1:14" ht="21.75" customHeight="1">
      <c r="A182" s="100"/>
      <c r="B182" s="98"/>
      <c r="C182" s="40">
        <v>4010</v>
      </c>
      <c r="D182" s="38" t="s">
        <v>58</v>
      </c>
      <c r="E182" s="72">
        <f>SUM(F182+G182+H182+I182)</f>
        <v>0</v>
      </c>
      <c r="F182" s="72">
        <v>0</v>
      </c>
      <c r="G182" s="72">
        <v>0</v>
      </c>
      <c r="H182" s="72">
        <v>0</v>
      </c>
      <c r="I182" s="72">
        <v>0</v>
      </c>
      <c r="J182" s="72">
        <f>K182+L182+M182+N182</f>
        <v>68700</v>
      </c>
      <c r="K182" s="72">
        <v>68700</v>
      </c>
      <c r="L182" s="72">
        <v>0</v>
      </c>
      <c r="M182" s="72">
        <v>0</v>
      </c>
      <c r="N182" s="72">
        <v>0</v>
      </c>
    </row>
    <row r="183" spans="1:14" ht="25.5" customHeight="1">
      <c r="A183" s="246"/>
      <c r="B183" s="309" t="s">
        <v>94</v>
      </c>
      <c r="C183" s="306"/>
      <c r="D183" s="308" t="s">
        <v>95</v>
      </c>
      <c r="E183" s="304">
        <f aca="true" t="shared" si="44" ref="E183:N183">SUM(E184+E196)</f>
        <v>0</v>
      </c>
      <c r="F183" s="304">
        <f t="shared" si="44"/>
        <v>0</v>
      </c>
      <c r="G183" s="304">
        <f t="shared" si="44"/>
        <v>0</v>
      </c>
      <c r="H183" s="304">
        <f t="shared" si="44"/>
        <v>0</v>
      </c>
      <c r="I183" s="304">
        <f t="shared" si="44"/>
        <v>0</v>
      </c>
      <c r="J183" s="304">
        <f t="shared" si="44"/>
        <v>1769600</v>
      </c>
      <c r="K183" s="304">
        <f t="shared" si="44"/>
        <v>1769600</v>
      </c>
      <c r="L183" s="304">
        <f t="shared" si="44"/>
        <v>0</v>
      </c>
      <c r="M183" s="304">
        <f t="shared" si="44"/>
        <v>0</v>
      </c>
      <c r="N183" s="304">
        <f t="shared" si="44"/>
        <v>0</v>
      </c>
    </row>
    <row r="184" spans="1:14" ht="38.25" customHeight="1">
      <c r="A184" s="100"/>
      <c r="B184" s="98"/>
      <c r="C184" s="51">
        <v>2540</v>
      </c>
      <c r="D184" s="43" t="s">
        <v>93</v>
      </c>
      <c r="E184" s="72">
        <v>0</v>
      </c>
      <c r="F184" s="72">
        <v>0</v>
      </c>
      <c r="G184" s="72">
        <v>0</v>
      </c>
      <c r="H184" s="72">
        <v>0</v>
      </c>
      <c r="I184" s="72">
        <v>0</v>
      </c>
      <c r="J184" s="72">
        <f>SUM(J185:J195)</f>
        <v>1669000</v>
      </c>
      <c r="K184" s="72">
        <f>SUM(K185:K195)</f>
        <v>1669000</v>
      </c>
      <c r="L184" s="72">
        <f>SUM(L185:L195)</f>
        <v>0</v>
      </c>
      <c r="M184" s="72">
        <f>SUM(M185:M195)</f>
        <v>0</v>
      </c>
      <c r="N184" s="72">
        <f>SUM(N185:N195)</f>
        <v>0</v>
      </c>
    </row>
    <row r="185" spans="1:14" s="319" customFormat="1" ht="51.75" customHeight="1">
      <c r="A185" s="100"/>
      <c r="B185" s="129"/>
      <c r="C185" s="129" t="s">
        <v>8</v>
      </c>
      <c r="D185" s="135" t="s">
        <v>380</v>
      </c>
      <c r="E185" s="111">
        <v>0</v>
      </c>
      <c r="F185" s="111">
        <v>0</v>
      </c>
      <c r="G185" s="111">
        <v>0</v>
      </c>
      <c r="H185" s="111">
        <v>0</v>
      </c>
      <c r="I185" s="111">
        <v>0</v>
      </c>
      <c r="J185" s="73">
        <f aca="true" t="shared" si="45" ref="J185:J196">K185+L185+M185+N185</f>
        <v>260000</v>
      </c>
      <c r="K185" s="111">
        <v>260000</v>
      </c>
      <c r="L185" s="111">
        <v>0</v>
      </c>
      <c r="M185" s="111">
        <v>0</v>
      </c>
      <c r="N185" s="111">
        <v>0</v>
      </c>
    </row>
    <row r="186" spans="1:14" s="319" customFormat="1" ht="54.75" customHeight="1">
      <c r="A186" s="100"/>
      <c r="B186" s="134"/>
      <c r="C186" s="318"/>
      <c r="D186" s="135" t="s">
        <v>381</v>
      </c>
      <c r="E186" s="111">
        <v>0</v>
      </c>
      <c r="F186" s="111">
        <v>0</v>
      </c>
      <c r="G186" s="111">
        <v>0</v>
      </c>
      <c r="H186" s="111">
        <v>0</v>
      </c>
      <c r="I186" s="111">
        <v>0</v>
      </c>
      <c r="J186" s="73">
        <f t="shared" si="45"/>
        <v>540000</v>
      </c>
      <c r="K186" s="111">
        <v>540000</v>
      </c>
      <c r="L186" s="111">
        <v>0</v>
      </c>
      <c r="M186" s="111">
        <v>0</v>
      </c>
      <c r="N186" s="111">
        <v>0</v>
      </c>
    </row>
    <row r="187" spans="1:14" s="319" customFormat="1" ht="54.75" customHeight="1">
      <c r="A187" s="100"/>
      <c r="B187" s="134"/>
      <c r="C187" s="318"/>
      <c r="D187" s="135" t="s">
        <v>396</v>
      </c>
      <c r="E187" s="111">
        <v>0</v>
      </c>
      <c r="F187" s="111">
        <v>0</v>
      </c>
      <c r="G187" s="111">
        <v>0</v>
      </c>
      <c r="H187" s="111">
        <v>0</v>
      </c>
      <c r="I187" s="111">
        <v>0</v>
      </c>
      <c r="J187" s="73">
        <f t="shared" si="45"/>
        <v>60000</v>
      </c>
      <c r="K187" s="111">
        <v>60000</v>
      </c>
      <c r="L187" s="111">
        <v>0</v>
      </c>
      <c r="M187" s="111">
        <v>0</v>
      </c>
      <c r="N187" s="111">
        <v>0</v>
      </c>
    </row>
    <row r="188" spans="1:14" s="319" customFormat="1" ht="54.75" customHeight="1">
      <c r="A188" s="100"/>
      <c r="B188" s="134"/>
      <c r="C188" s="318"/>
      <c r="D188" s="135" t="s">
        <v>397</v>
      </c>
      <c r="E188" s="111">
        <v>0</v>
      </c>
      <c r="F188" s="111">
        <v>0</v>
      </c>
      <c r="G188" s="111">
        <v>0</v>
      </c>
      <c r="H188" s="111">
        <v>0</v>
      </c>
      <c r="I188" s="111">
        <v>0</v>
      </c>
      <c r="J188" s="73">
        <f t="shared" si="45"/>
        <v>120000</v>
      </c>
      <c r="K188" s="111">
        <v>120000</v>
      </c>
      <c r="L188" s="111">
        <v>0</v>
      </c>
      <c r="M188" s="111">
        <v>0</v>
      </c>
      <c r="N188" s="111">
        <v>0</v>
      </c>
    </row>
    <row r="189" spans="1:14" s="319" customFormat="1" ht="66.75" customHeight="1">
      <c r="A189" s="100"/>
      <c r="B189" s="134"/>
      <c r="C189" s="318"/>
      <c r="D189" s="135" t="s">
        <v>398</v>
      </c>
      <c r="E189" s="111">
        <v>0</v>
      </c>
      <c r="F189" s="111">
        <v>0</v>
      </c>
      <c r="G189" s="111">
        <v>0</v>
      </c>
      <c r="H189" s="111">
        <v>0</v>
      </c>
      <c r="I189" s="111">
        <v>0</v>
      </c>
      <c r="J189" s="73">
        <f t="shared" si="45"/>
        <v>34000</v>
      </c>
      <c r="K189" s="111">
        <v>34000</v>
      </c>
      <c r="L189" s="111">
        <v>0</v>
      </c>
      <c r="M189" s="111">
        <v>0</v>
      </c>
      <c r="N189" s="111">
        <v>0</v>
      </c>
    </row>
    <row r="190" spans="1:14" s="319" customFormat="1" ht="45" customHeight="1">
      <c r="A190" s="100"/>
      <c r="B190" s="134"/>
      <c r="C190" s="318"/>
      <c r="D190" s="135" t="s">
        <v>382</v>
      </c>
      <c r="E190" s="111">
        <v>0</v>
      </c>
      <c r="F190" s="111">
        <v>0</v>
      </c>
      <c r="G190" s="111">
        <v>0</v>
      </c>
      <c r="H190" s="111">
        <v>0</v>
      </c>
      <c r="I190" s="111">
        <v>0</v>
      </c>
      <c r="J190" s="73">
        <f t="shared" si="45"/>
        <v>130000</v>
      </c>
      <c r="K190" s="111">
        <v>130000</v>
      </c>
      <c r="L190" s="111">
        <v>0</v>
      </c>
      <c r="M190" s="111">
        <v>0</v>
      </c>
      <c r="N190" s="111">
        <v>0</v>
      </c>
    </row>
    <row r="191" spans="1:14" s="319" customFormat="1" ht="45" customHeight="1">
      <c r="A191" s="100"/>
      <c r="B191" s="134"/>
      <c r="C191" s="318"/>
      <c r="D191" s="135" t="s">
        <v>383</v>
      </c>
      <c r="E191" s="111">
        <v>0</v>
      </c>
      <c r="F191" s="111">
        <v>0</v>
      </c>
      <c r="G191" s="111">
        <v>0</v>
      </c>
      <c r="H191" s="111">
        <v>0</v>
      </c>
      <c r="I191" s="111">
        <v>0</v>
      </c>
      <c r="J191" s="73">
        <f t="shared" si="45"/>
        <v>136000</v>
      </c>
      <c r="K191" s="111">
        <v>136000</v>
      </c>
      <c r="L191" s="111">
        <v>0</v>
      </c>
      <c r="M191" s="111">
        <v>0</v>
      </c>
      <c r="N191" s="111">
        <v>0</v>
      </c>
    </row>
    <row r="192" spans="1:14" s="319" customFormat="1" ht="46.5" customHeight="1">
      <c r="A192" s="100"/>
      <c r="B192" s="134"/>
      <c r="C192" s="318"/>
      <c r="D192" s="135" t="s">
        <v>384</v>
      </c>
      <c r="E192" s="111">
        <v>0</v>
      </c>
      <c r="F192" s="111">
        <v>0</v>
      </c>
      <c r="G192" s="111">
        <v>0</v>
      </c>
      <c r="H192" s="111">
        <v>0</v>
      </c>
      <c r="I192" s="111">
        <v>0</v>
      </c>
      <c r="J192" s="73">
        <f t="shared" si="45"/>
        <v>34000</v>
      </c>
      <c r="K192" s="111">
        <v>34000</v>
      </c>
      <c r="L192" s="111">
        <v>0</v>
      </c>
      <c r="M192" s="111">
        <v>0</v>
      </c>
      <c r="N192" s="111">
        <v>0</v>
      </c>
    </row>
    <row r="193" spans="1:14" s="319" customFormat="1" ht="45" customHeight="1">
      <c r="A193" s="100"/>
      <c r="B193" s="134"/>
      <c r="C193" s="318"/>
      <c r="D193" s="135" t="s">
        <v>399</v>
      </c>
      <c r="E193" s="111">
        <v>0</v>
      </c>
      <c r="F193" s="111">
        <v>0</v>
      </c>
      <c r="G193" s="111">
        <v>0</v>
      </c>
      <c r="H193" s="111">
        <v>0</v>
      </c>
      <c r="I193" s="111">
        <v>0</v>
      </c>
      <c r="J193" s="73">
        <f t="shared" si="45"/>
        <v>250000</v>
      </c>
      <c r="K193" s="111">
        <v>250000</v>
      </c>
      <c r="L193" s="111">
        <v>0</v>
      </c>
      <c r="M193" s="111">
        <v>0</v>
      </c>
      <c r="N193" s="111">
        <v>0</v>
      </c>
    </row>
    <row r="194" spans="1:14" s="319" customFormat="1" ht="50.25" customHeight="1">
      <c r="A194" s="100"/>
      <c r="B194" s="134"/>
      <c r="C194" s="318"/>
      <c r="D194" s="135" t="s">
        <v>385</v>
      </c>
      <c r="E194" s="111">
        <v>0</v>
      </c>
      <c r="F194" s="111">
        <v>0</v>
      </c>
      <c r="G194" s="111">
        <v>0</v>
      </c>
      <c r="H194" s="111">
        <v>0</v>
      </c>
      <c r="I194" s="111">
        <v>0</v>
      </c>
      <c r="J194" s="73">
        <f t="shared" si="45"/>
        <v>35000</v>
      </c>
      <c r="K194" s="111">
        <v>35000</v>
      </c>
      <c r="L194" s="111">
        <v>0</v>
      </c>
      <c r="M194" s="111">
        <v>0</v>
      </c>
      <c r="N194" s="111">
        <v>0</v>
      </c>
    </row>
    <row r="195" spans="1:14" s="319" customFormat="1" ht="64.5" customHeight="1">
      <c r="A195" s="100"/>
      <c r="B195" s="134"/>
      <c r="C195" s="318"/>
      <c r="D195" s="135" t="s">
        <v>386</v>
      </c>
      <c r="E195" s="111">
        <v>0</v>
      </c>
      <c r="F195" s="111">
        <v>0</v>
      </c>
      <c r="G195" s="111">
        <v>0</v>
      </c>
      <c r="H195" s="111">
        <v>0</v>
      </c>
      <c r="I195" s="111">
        <v>0</v>
      </c>
      <c r="J195" s="73">
        <f t="shared" si="45"/>
        <v>70000</v>
      </c>
      <c r="K195" s="111">
        <v>70000</v>
      </c>
      <c r="L195" s="111">
        <v>0</v>
      </c>
      <c r="M195" s="111">
        <v>0</v>
      </c>
      <c r="N195" s="111">
        <v>0</v>
      </c>
    </row>
    <row r="196" spans="1:14" ht="21.75" customHeight="1">
      <c r="A196" s="100"/>
      <c r="B196" s="98"/>
      <c r="C196" s="40">
        <v>4010</v>
      </c>
      <c r="D196" s="38" t="s">
        <v>58</v>
      </c>
      <c r="E196" s="72">
        <f>SUM(F196+G196+H196+I196)</f>
        <v>0</v>
      </c>
      <c r="F196" s="72">
        <v>0</v>
      </c>
      <c r="G196" s="72">
        <v>0</v>
      </c>
      <c r="H196" s="72">
        <v>0</v>
      </c>
      <c r="I196" s="72">
        <v>0</v>
      </c>
      <c r="J196" s="72">
        <f t="shared" si="45"/>
        <v>100600</v>
      </c>
      <c r="K196" s="72">
        <v>100600</v>
      </c>
      <c r="L196" s="72">
        <v>0</v>
      </c>
      <c r="M196" s="72">
        <v>0</v>
      </c>
      <c r="N196" s="72">
        <v>0</v>
      </c>
    </row>
    <row r="197" spans="1:14" ht="27.75" customHeight="1">
      <c r="A197" s="246"/>
      <c r="B197" s="309" t="s">
        <v>267</v>
      </c>
      <c r="C197" s="306"/>
      <c r="D197" s="308" t="s">
        <v>268</v>
      </c>
      <c r="E197" s="304">
        <f>SUM(E198)</f>
        <v>0</v>
      </c>
      <c r="F197" s="304">
        <v>0</v>
      </c>
      <c r="G197" s="304">
        <v>0</v>
      </c>
      <c r="H197" s="304">
        <v>0</v>
      </c>
      <c r="I197" s="304">
        <v>0</v>
      </c>
      <c r="J197" s="304">
        <f>J198</f>
        <v>6100</v>
      </c>
      <c r="K197" s="304">
        <f>K198</f>
        <v>6100</v>
      </c>
      <c r="L197" s="304">
        <f>L198</f>
        <v>0</v>
      </c>
      <c r="M197" s="304">
        <f>M198</f>
        <v>0</v>
      </c>
      <c r="N197" s="304">
        <f>N198</f>
        <v>0</v>
      </c>
    </row>
    <row r="198" spans="1:14" ht="21.75" customHeight="1">
      <c r="A198" s="100"/>
      <c r="B198" s="39"/>
      <c r="C198" s="40">
        <v>4010</v>
      </c>
      <c r="D198" s="38" t="s">
        <v>58</v>
      </c>
      <c r="E198" s="72">
        <f>SUM(F198+G198+H198+I198)</f>
        <v>0</v>
      </c>
      <c r="F198" s="72">
        <v>0</v>
      </c>
      <c r="G198" s="72">
        <v>0</v>
      </c>
      <c r="H198" s="72">
        <v>0</v>
      </c>
      <c r="I198" s="72">
        <v>0</v>
      </c>
      <c r="J198" s="72">
        <f>K198+L198+M198+N198</f>
        <v>6100</v>
      </c>
      <c r="K198" s="72">
        <v>6100</v>
      </c>
      <c r="L198" s="72">
        <v>0</v>
      </c>
      <c r="M198" s="72">
        <v>0</v>
      </c>
      <c r="N198" s="72">
        <v>0</v>
      </c>
    </row>
    <row r="199" spans="1:14" ht="44.25" customHeight="1">
      <c r="A199" s="246"/>
      <c r="B199" s="309" t="s">
        <v>181</v>
      </c>
      <c r="C199" s="306"/>
      <c r="D199" s="308" t="s">
        <v>462</v>
      </c>
      <c r="E199" s="304">
        <f aca="true" t="shared" si="46" ref="E199:N199">SUM(E200:E200)</f>
        <v>0</v>
      </c>
      <c r="F199" s="304">
        <f t="shared" si="46"/>
        <v>0</v>
      </c>
      <c r="G199" s="304">
        <f t="shared" si="46"/>
        <v>0</v>
      </c>
      <c r="H199" s="304">
        <f t="shared" si="46"/>
        <v>0</v>
      </c>
      <c r="I199" s="304">
        <f t="shared" si="46"/>
        <v>0</v>
      </c>
      <c r="J199" s="304">
        <f t="shared" si="46"/>
        <v>6800</v>
      </c>
      <c r="K199" s="304">
        <f t="shared" si="46"/>
        <v>6800</v>
      </c>
      <c r="L199" s="304">
        <f t="shared" si="46"/>
        <v>0</v>
      </c>
      <c r="M199" s="304">
        <f t="shared" si="46"/>
        <v>0</v>
      </c>
      <c r="N199" s="304">
        <f t="shared" si="46"/>
        <v>0</v>
      </c>
    </row>
    <row r="200" spans="1:14" ht="21.75" customHeight="1">
      <c r="A200" s="100"/>
      <c r="B200" s="98"/>
      <c r="C200" s="40">
        <v>4010</v>
      </c>
      <c r="D200" s="38" t="s">
        <v>58</v>
      </c>
      <c r="E200" s="72">
        <f>SUM(F200+G200+H200+I200)</f>
        <v>0</v>
      </c>
      <c r="F200" s="72">
        <v>0</v>
      </c>
      <c r="G200" s="72">
        <v>0</v>
      </c>
      <c r="H200" s="72">
        <v>0</v>
      </c>
      <c r="I200" s="72">
        <v>0</v>
      </c>
      <c r="J200" s="72">
        <f>K200+L200+M200+N200</f>
        <v>6800</v>
      </c>
      <c r="K200" s="72">
        <v>6800</v>
      </c>
      <c r="L200" s="72">
        <v>0</v>
      </c>
      <c r="M200" s="72">
        <v>0</v>
      </c>
      <c r="N200" s="72">
        <v>0</v>
      </c>
    </row>
    <row r="201" spans="1:14" ht="26.25" customHeight="1">
      <c r="A201" s="246"/>
      <c r="B201" s="309" t="s">
        <v>269</v>
      </c>
      <c r="C201" s="306"/>
      <c r="D201" s="308" t="s">
        <v>270</v>
      </c>
      <c r="E201" s="304">
        <f aca="true" t="shared" si="47" ref="E201:N201">SUM(E202+E203+E204)</f>
        <v>60000</v>
      </c>
      <c r="F201" s="304">
        <f t="shared" si="47"/>
        <v>0</v>
      </c>
      <c r="G201" s="304">
        <f t="shared" si="47"/>
        <v>0</v>
      </c>
      <c r="H201" s="304">
        <f t="shared" si="47"/>
        <v>60000</v>
      </c>
      <c r="I201" s="304">
        <f t="shared" si="47"/>
        <v>0</v>
      </c>
      <c r="J201" s="304">
        <f t="shared" si="47"/>
        <v>210950</v>
      </c>
      <c r="K201" s="304">
        <f t="shared" si="47"/>
        <v>210950</v>
      </c>
      <c r="L201" s="304">
        <f t="shared" si="47"/>
        <v>0</v>
      </c>
      <c r="M201" s="304">
        <f t="shared" si="47"/>
        <v>0</v>
      </c>
      <c r="N201" s="304">
        <f t="shared" si="47"/>
        <v>0</v>
      </c>
    </row>
    <row r="202" spans="1:14" ht="21.75" customHeight="1">
      <c r="A202" s="100"/>
      <c r="B202" s="99"/>
      <c r="C202" s="40">
        <v>4010</v>
      </c>
      <c r="D202" s="38" t="s">
        <v>58</v>
      </c>
      <c r="E202" s="72">
        <f>SUM(F202+G202+H202+I202)</f>
        <v>0</v>
      </c>
      <c r="F202" s="72">
        <v>0</v>
      </c>
      <c r="G202" s="72">
        <v>0</v>
      </c>
      <c r="H202" s="72">
        <v>0</v>
      </c>
      <c r="I202" s="72">
        <v>0</v>
      </c>
      <c r="J202" s="72">
        <f>K202+L202+M202+N202</f>
        <v>850</v>
      </c>
      <c r="K202" s="72">
        <v>850</v>
      </c>
      <c r="L202" s="72">
        <v>0</v>
      </c>
      <c r="M202" s="72">
        <v>0</v>
      </c>
      <c r="N202" s="72">
        <v>0</v>
      </c>
    </row>
    <row r="203" spans="1:14" ht="57" customHeight="1">
      <c r="A203" s="100"/>
      <c r="B203" s="99"/>
      <c r="C203" s="40">
        <v>2310</v>
      </c>
      <c r="D203" s="38" t="s">
        <v>233</v>
      </c>
      <c r="E203" s="72">
        <f>SUM(F203+G203+H203+I203)</f>
        <v>60000</v>
      </c>
      <c r="F203" s="72">
        <v>0</v>
      </c>
      <c r="G203" s="72">
        <v>0</v>
      </c>
      <c r="H203" s="72">
        <v>60000</v>
      </c>
      <c r="I203" s="72">
        <v>0</v>
      </c>
      <c r="J203" s="72">
        <f>K203+L203+M203+N203</f>
        <v>0</v>
      </c>
      <c r="K203" s="72">
        <v>0</v>
      </c>
      <c r="L203" s="72">
        <v>0</v>
      </c>
      <c r="M203" s="72">
        <v>0</v>
      </c>
      <c r="N203" s="72">
        <v>0</v>
      </c>
    </row>
    <row r="204" spans="1:14" ht="33.75" customHeight="1">
      <c r="A204" s="100"/>
      <c r="B204" s="99"/>
      <c r="C204" s="40">
        <v>4700</v>
      </c>
      <c r="D204" s="38" t="s">
        <v>76</v>
      </c>
      <c r="E204" s="72">
        <f>SUM(F204+G204+H204+I204)</f>
        <v>0</v>
      </c>
      <c r="F204" s="72">
        <v>0</v>
      </c>
      <c r="G204" s="72">
        <v>0</v>
      </c>
      <c r="H204" s="72">
        <v>0</v>
      </c>
      <c r="I204" s="72">
        <v>0</v>
      </c>
      <c r="J204" s="72">
        <f>K204+L204+M204+N204</f>
        <v>210100</v>
      </c>
      <c r="K204" s="72">
        <v>210100</v>
      </c>
      <c r="L204" s="72">
        <v>0</v>
      </c>
      <c r="M204" s="72">
        <v>0</v>
      </c>
      <c r="N204" s="72">
        <v>0</v>
      </c>
    </row>
    <row r="205" spans="1:14" ht="27" customHeight="1">
      <c r="A205" s="246"/>
      <c r="B205" s="309" t="s">
        <v>96</v>
      </c>
      <c r="C205" s="306"/>
      <c r="D205" s="308" t="s">
        <v>87</v>
      </c>
      <c r="E205" s="304">
        <f aca="true" t="shared" si="48" ref="E205:N205">SUM(E206:E210)</f>
        <v>0</v>
      </c>
      <c r="F205" s="304">
        <f t="shared" si="48"/>
        <v>0</v>
      </c>
      <c r="G205" s="304">
        <f t="shared" si="48"/>
        <v>0</v>
      </c>
      <c r="H205" s="304">
        <f t="shared" si="48"/>
        <v>0</v>
      </c>
      <c r="I205" s="304">
        <f t="shared" si="48"/>
        <v>0</v>
      </c>
      <c r="J205" s="304">
        <f t="shared" si="48"/>
        <v>181260</v>
      </c>
      <c r="K205" s="304">
        <f t="shared" si="48"/>
        <v>181260</v>
      </c>
      <c r="L205" s="304">
        <f t="shared" si="48"/>
        <v>0</v>
      </c>
      <c r="M205" s="304">
        <f t="shared" si="48"/>
        <v>0</v>
      </c>
      <c r="N205" s="304">
        <f t="shared" si="48"/>
        <v>0</v>
      </c>
    </row>
    <row r="206" spans="1:14" ht="47.25" customHeight="1">
      <c r="A206" s="100"/>
      <c r="B206" s="99"/>
      <c r="C206" s="44">
        <v>2820</v>
      </c>
      <c r="D206" s="38" t="s">
        <v>325</v>
      </c>
      <c r="E206" s="72">
        <v>0</v>
      </c>
      <c r="F206" s="72">
        <v>0</v>
      </c>
      <c r="G206" s="72">
        <v>0</v>
      </c>
      <c r="H206" s="72">
        <v>0</v>
      </c>
      <c r="I206" s="72">
        <v>0</v>
      </c>
      <c r="J206" s="72">
        <f>K206+L206+M206+N206</f>
        <v>125000</v>
      </c>
      <c r="K206" s="72">
        <v>125000</v>
      </c>
      <c r="L206" s="72">
        <v>0</v>
      </c>
      <c r="M206" s="72">
        <v>0</v>
      </c>
      <c r="N206" s="72">
        <v>0</v>
      </c>
    </row>
    <row r="207" spans="1:14" ht="27.75" customHeight="1">
      <c r="A207" s="100"/>
      <c r="B207" s="99"/>
      <c r="C207" s="44">
        <v>3020</v>
      </c>
      <c r="D207" s="38" t="s">
        <v>78</v>
      </c>
      <c r="E207" s="72">
        <f>SUM(F207+G207+H207+I207)</f>
        <v>0</v>
      </c>
      <c r="F207" s="72">
        <v>0</v>
      </c>
      <c r="G207" s="72">
        <v>0</v>
      </c>
      <c r="H207" s="72">
        <v>0</v>
      </c>
      <c r="I207" s="72">
        <v>0</v>
      </c>
      <c r="J207" s="72">
        <f>K207+L207+M207+N207</f>
        <v>24760</v>
      </c>
      <c r="K207" s="72">
        <v>24760</v>
      </c>
      <c r="L207" s="72">
        <v>0</v>
      </c>
      <c r="M207" s="72">
        <v>0</v>
      </c>
      <c r="N207" s="72">
        <v>0</v>
      </c>
    </row>
    <row r="208" spans="1:14" ht="24" customHeight="1">
      <c r="A208" s="100"/>
      <c r="B208" s="99"/>
      <c r="C208" s="39" t="s">
        <v>80</v>
      </c>
      <c r="D208" s="36" t="s">
        <v>81</v>
      </c>
      <c r="E208" s="72">
        <v>0</v>
      </c>
      <c r="F208" s="72">
        <v>0</v>
      </c>
      <c r="G208" s="72">
        <v>0</v>
      </c>
      <c r="H208" s="72">
        <v>0</v>
      </c>
      <c r="I208" s="72">
        <v>0</v>
      </c>
      <c r="J208" s="72">
        <f>K208+L208+M208+N208</f>
        <v>3000</v>
      </c>
      <c r="K208" s="72">
        <v>3000</v>
      </c>
      <c r="L208" s="72">
        <v>0</v>
      </c>
      <c r="M208" s="72">
        <v>0</v>
      </c>
      <c r="N208" s="72">
        <v>0</v>
      </c>
    </row>
    <row r="209" spans="1:14" ht="24" customHeight="1">
      <c r="A209" s="100"/>
      <c r="B209" s="99"/>
      <c r="C209" s="44">
        <v>4210</v>
      </c>
      <c r="D209" s="38" t="s">
        <v>21</v>
      </c>
      <c r="E209" s="72">
        <f>SUM(F209+G209+H209+I209)</f>
        <v>0</v>
      </c>
      <c r="F209" s="72">
        <v>0</v>
      </c>
      <c r="G209" s="72">
        <v>0</v>
      </c>
      <c r="H209" s="72">
        <v>0</v>
      </c>
      <c r="I209" s="72">
        <v>0</v>
      </c>
      <c r="J209" s="72">
        <f>K209+L209+M209+N209</f>
        <v>8000</v>
      </c>
      <c r="K209" s="72">
        <v>8000</v>
      </c>
      <c r="L209" s="72">
        <v>0</v>
      </c>
      <c r="M209" s="72">
        <v>0</v>
      </c>
      <c r="N209" s="72">
        <v>0</v>
      </c>
    </row>
    <row r="210" spans="1:14" ht="21.75" customHeight="1">
      <c r="A210" s="100"/>
      <c r="B210" s="99"/>
      <c r="C210" s="40">
        <v>4300</v>
      </c>
      <c r="D210" s="38" t="s">
        <v>27</v>
      </c>
      <c r="E210" s="72">
        <f>SUM(F210+G210+H210+I210)</f>
        <v>0</v>
      </c>
      <c r="F210" s="72">
        <v>0</v>
      </c>
      <c r="G210" s="72">
        <v>0</v>
      </c>
      <c r="H210" s="72">
        <v>0</v>
      </c>
      <c r="I210" s="72">
        <v>0</v>
      </c>
      <c r="J210" s="72">
        <f>K210+L210+M210+N210</f>
        <v>20500</v>
      </c>
      <c r="K210" s="72">
        <v>20500</v>
      </c>
      <c r="L210" s="72">
        <v>0</v>
      </c>
      <c r="M210" s="72">
        <v>0</v>
      </c>
      <c r="N210" s="72">
        <v>0</v>
      </c>
    </row>
    <row r="211" spans="1:14" ht="26.25" customHeight="1">
      <c r="A211" s="118" t="s">
        <v>183</v>
      </c>
      <c r="B211" s="118"/>
      <c r="C211" s="118"/>
      <c r="D211" s="119" t="s">
        <v>184</v>
      </c>
      <c r="E211" s="148">
        <f>SUM(F211:I211)</f>
        <v>13840934</v>
      </c>
      <c r="F211" s="148">
        <f aca="true" t="shared" si="49" ref="F211:N211">SUM(F212+F221+F223)</f>
        <v>10362934</v>
      </c>
      <c r="G211" s="148">
        <f t="shared" si="49"/>
        <v>3478000</v>
      </c>
      <c r="H211" s="148">
        <f t="shared" si="49"/>
        <v>0</v>
      </c>
      <c r="I211" s="148">
        <f t="shared" si="49"/>
        <v>0</v>
      </c>
      <c r="J211" s="148">
        <f t="shared" si="49"/>
        <v>14138600</v>
      </c>
      <c r="K211" s="148">
        <f t="shared" si="49"/>
        <v>14138600</v>
      </c>
      <c r="L211" s="148">
        <f t="shared" si="49"/>
        <v>0</v>
      </c>
      <c r="M211" s="148">
        <f t="shared" si="49"/>
        <v>0</v>
      </c>
      <c r="N211" s="148">
        <f t="shared" si="49"/>
        <v>0</v>
      </c>
    </row>
    <row r="212" spans="1:14" ht="24" customHeight="1">
      <c r="A212" s="246"/>
      <c r="B212" s="309" t="s">
        <v>185</v>
      </c>
      <c r="C212" s="309"/>
      <c r="D212" s="303" t="s">
        <v>186</v>
      </c>
      <c r="E212" s="304">
        <f>SUM(F212:I212)</f>
        <v>10362934</v>
      </c>
      <c r="F212" s="304">
        <f>F213+F215+F217+F220</f>
        <v>10362934</v>
      </c>
      <c r="G212" s="304">
        <f>G213+G215+G217+G220</f>
        <v>0</v>
      </c>
      <c r="H212" s="304">
        <f>H213+H215+H217+H220</f>
        <v>0</v>
      </c>
      <c r="I212" s="304">
        <f>I213+I215+I217+I220</f>
        <v>0</v>
      </c>
      <c r="J212" s="304">
        <f>J213+J214+J215+J217+J218+J220</f>
        <v>14058600</v>
      </c>
      <c r="K212" s="304">
        <f>K213+K214+K215+K217+K218+K220</f>
        <v>14058600</v>
      </c>
      <c r="L212" s="304">
        <f>L213+L214+L215+L217+L218+L220</f>
        <v>0</v>
      </c>
      <c r="M212" s="304">
        <f>M213+M214+M215+M217+M218+M220</f>
        <v>0</v>
      </c>
      <c r="N212" s="304">
        <f>N213+N214+N215+N217+N218+N220</f>
        <v>0</v>
      </c>
    </row>
    <row r="213" spans="1:14" ht="49.5" customHeight="1">
      <c r="A213" s="100"/>
      <c r="B213" s="24"/>
      <c r="C213" s="153" t="s">
        <v>230</v>
      </c>
      <c r="D213" s="154" t="s">
        <v>231</v>
      </c>
      <c r="E213" s="73">
        <f>SUM(F213+G213+H213+I213)</f>
        <v>9612934</v>
      </c>
      <c r="F213" s="72">
        <v>9612934</v>
      </c>
      <c r="G213" s="72">
        <v>0</v>
      </c>
      <c r="H213" s="72">
        <v>0</v>
      </c>
      <c r="I213" s="72">
        <v>0</v>
      </c>
      <c r="J213" s="72">
        <v>0</v>
      </c>
      <c r="K213" s="72">
        <v>0</v>
      </c>
      <c r="L213" s="72">
        <v>0</v>
      </c>
      <c r="M213" s="72">
        <v>0</v>
      </c>
      <c r="N213" s="72">
        <v>0</v>
      </c>
    </row>
    <row r="214" spans="1:14" s="316" customFormat="1" ht="70.5" customHeight="1">
      <c r="A214" s="100"/>
      <c r="B214" s="39"/>
      <c r="C214" s="160" t="s">
        <v>424</v>
      </c>
      <c r="D214" s="161" t="s">
        <v>425</v>
      </c>
      <c r="E214" s="73">
        <f>SUM(F214+G214+H214+I214)</f>
        <v>0</v>
      </c>
      <c r="F214" s="73">
        <v>0</v>
      </c>
      <c r="G214" s="73">
        <v>0</v>
      </c>
      <c r="H214" s="73">
        <v>0</v>
      </c>
      <c r="I214" s="73">
        <v>0</v>
      </c>
      <c r="J214" s="73">
        <f>K214+L214+M214+N214</f>
        <v>10968600</v>
      </c>
      <c r="K214" s="73">
        <v>10968600</v>
      </c>
      <c r="L214" s="73">
        <v>0</v>
      </c>
      <c r="M214" s="73">
        <v>0</v>
      </c>
      <c r="N214" s="73">
        <v>0</v>
      </c>
    </row>
    <row r="215" spans="1:14" ht="27.75" customHeight="1">
      <c r="A215" s="100"/>
      <c r="B215" s="102"/>
      <c r="C215" s="47" t="s">
        <v>187</v>
      </c>
      <c r="D215" s="38" t="s">
        <v>182</v>
      </c>
      <c r="E215" s="72">
        <v>0</v>
      </c>
      <c r="F215" s="72">
        <v>0</v>
      </c>
      <c r="G215" s="72">
        <v>0</v>
      </c>
      <c r="H215" s="72">
        <v>0</v>
      </c>
      <c r="I215" s="72">
        <v>0</v>
      </c>
      <c r="J215" s="72">
        <f>K215+L215+M215+N215</f>
        <v>2690000</v>
      </c>
      <c r="K215" s="72">
        <f>K216</f>
        <v>2690000</v>
      </c>
      <c r="L215" s="72">
        <v>0</v>
      </c>
      <c r="M215" s="72">
        <v>0</v>
      </c>
      <c r="N215" s="72">
        <v>0</v>
      </c>
    </row>
    <row r="216" spans="1:14" ht="44.25" customHeight="1">
      <c r="A216" s="100"/>
      <c r="B216" s="102"/>
      <c r="C216" s="160" t="s">
        <v>8</v>
      </c>
      <c r="D216" s="175" t="s">
        <v>469</v>
      </c>
      <c r="E216" s="72">
        <v>0</v>
      </c>
      <c r="F216" s="72">
        <v>0</v>
      </c>
      <c r="G216" s="72">
        <v>0</v>
      </c>
      <c r="H216" s="72">
        <v>0</v>
      </c>
      <c r="I216" s="72">
        <v>0</v>
      </c>
      <c r="J216" s="72">
        <f>K216+L216+M216+N216</f>
        <v>2690000</v>
      </c>
      <c r="K216" s="72">
        <v>2690000</v>
      </c>
      <c r="L216" s="72">
        <v>0</v>
      </c>
      <c r="M216" s="72">
        <v>0</v>
      </c>
      <c r="N216" s="72">
        <v>0</v>
      </c>
    </row>
    <row r="217" spans="1:14" ht="99" customHeight="1">
      <c r="A217" s="100"/>
      <c r="B217" s="102"/>
      <c r="C217" s="153" t="s">
        <v>436</v>
      </c>
      <c r="D217" s="154" t="s">
        <v>437</v>
      </c>
      <c r="E217" s="72">
        <f>SUM(F217+G217+H217+I217)</f>
        <v>400000</v>
      </c>
      <c r="F217" s="72">
        <v>400000</v>
      </c>
      <c r="G217" s="72">
        <v>0</v>
      </c>
      <c r="H217" s="72">
        <v>0</v>
      </c>
      <c r="I217" s="72">
        <v>0</v>
      </c>
      <c r="J217" s="72">
        <f>K217+L217+M217+N217</f>
        <v>0</v>
      </c>
      <c r="K217" s="72">
        <v>0</v>
      </c>
      <c r="L217" s="72">
        <v>0</v>
      </c>
      <c r="M217" s="72">
        <v>0</v>
      </c>
      <c r="N217" s="72">
        <v>0</v>
      </c>
    </row>
    <row r="218" spans="1:14" s="316" customFormat="1" ht="65.25" customHeight="1">
      <c r="A218" s="100"/>
      <c r="B218" s="39"/>
      <c r="C218" s="160" t="s">
        <v>426</v>
      </c>
      <c r="D218" s="161" t="s">
        <v>427</v>
      </c>
      <c r="E218" s="73">
        <f>SUM(E219)</f>
        <v>0</v>
      </c>
      <c r="F218" s="73">
        <f>SUM(F219)</f>
        <v>0</v>
      </c>
      <c r="G218" s="73">
        <f>SUM(G219)</f>
        <v>0</v>
      </c>
      <c r="H218" s="73">
        <f>SUM(H219)</f>
        <v>0</v>
      </c>
      <c r="I218" s="73">
        <f>SUM(I219)</f>
        <v>0</v>
      </c>
      <c r="J218" s="73">
        <f>SUM(K218:N218)</f>
        <v>400000</v>
      </c>
      <c r="K218" s="73">
        <f>SUM(K219)</f>
        <v>400000</v>
      </c>
      <c r="L218" s="73">
        <f>SUM(L219)</f>
        <v>0</v>
      </c>
      <c r="M218" s="73">
        <f>SUM(M219)</f>
        <v>0</v>
      </c>
      <c r="N218" s="73">
        <f>SUM(N219)</f>
        <v>0</v>
      </c>
    </row>
    <row r="219" spans="1:14" s="316" customFormat="1" ht="48.75" customHeight="1">
      <c r="A219" s="100"/>
      <c r="B219" s="39"/>
      <c r="C219" s="39" t="s">
        <v>8</v>
      </c>
      <c r="D219" s="36" t="s">
        <v>492</v>
      </c>
      <c r="E219" s="73">
        <f>SUM(F219+G219+H219+I219)</f>
        <v>0</v>
      </c>
      <c r="F219" s="73">
        <v>0</v>
      </c>
      <c r="G219" s="73">
        <v>0</v>
      </c>
      <c r="H219" s="73">
        <v>0</v>
      </c>
      <c r="I219" s="73">
        <v>0</v>
      </c>
      <c r="J219" s="73">
        <f>K219+L219+M219+N219</f>
        <v>400000</v>
      </c>
      <c r="K219" s="73">
        <v>400000</v>
      </c>
      <c r="L219" s="73">
        <v>0</v>
      </c>
      <c r="M219" s="73">
        <v>0</v>
      </c>
      <c r="N219" s="73">
        <v>0</v>
      </c>
    </row>
    <row r="220" spans="1:14" ht="69.75" customHeight="1">
      <c r="A220" s="100"/>
      <c r="B220" s="102"/>
      <c r="C220" s="47" t="s">
        <v>195</v>
      </c>
      <c r="D220" s="36" t="s">
        <v>519</v>
      </c>
      <c r="E220" s="72">
        <f>SUM(F220+G220+H220+I220)</f>
        <v>350000</v>
      </c>
      <c r="F220" s="72">
        <v>350000</v>
      </c>
      <c r="G220" s="72">
        <v>0</v>
      </c>
      <c r="H220" s="72">
        <v>0</v>
      </c>
      <c r="I220" s="72">
        <v>0</v>
      </c>
      <c r="J220" s="72">
        <f>K220+L220+M220+N220</f>
        <v>0</v>
      </c>
      <c r="K220" s="72">
        <v>0</v>
      </c>
      <c r="L220" s="72">
        <v>0</v>
      </c>
      <c r="M220" s="72">
        <v>0</v>
      </c>
      <c r="N220" s="72">
        <v>0</v>
      </c>
    </row>
    <row r="221" spans="1:14" ht="51">
      <c r="A221" s="246"/>
      <c r="B221" s="309" t="s">
        <v>272</v>
      </c>
      <c r="C221" s="309"/>
      <c r="D221" s="303" t="s">
        <v>273</v>
      </c>
      <c r="E221" s="304">
        <f aca="true" t="shared" si="50" ref="E221:N221">SUM(E222)</f>
        <v>3478000</v>
      </c>
      <c r="F221" s="304">
        <f t="shared" si="50"/>
        <v>0</v>
      </c>
      <c r="G221" s="304">
        <f t="shared" si="50"/>
        <v>3478000</v>
      </c>
      <c r="H221" s="304">
        <f t="shared" si="50"/>
        <v>0</v>
      </c>
      <c r="I221" s="304">
        <f t="shared" si="50"/>
        <v>0</v>
      </c>
      <c r="J221" s="304">
        <f t="shared" si="50"/>
        <v>0</v>
      </c>
      <c r="K221" s="304">
        <f t="shared" si="50"/>
        <v>0</v>
      </c>
      <c r="L221" s="304">
        <f t="shared" si="50"/>
        <v>0</v>
      </c>
      <c r="M221" s="304">
        <f t="shared" si="50"/>
        <v>0</v>
      </c>
      <c r="N221" s="304">
        <f t="shared" si="50"/>
        <v>0</v>
      </c>
    </row>
    <row r="222" spans="1:14" ht="67.5" customHeight="1">
      <c r="A222" s="100"/>
      <c r="B222" s="39"/>
      <c r="C222" s="39" t="s">
        <v>172</v>
      </c>
      <c r="D222" s="36" t="s">
        <v>227</v>
      </c>
      <c r="E222" s="72">
        <f>SUM(F222+G222+H222+I222)</f>
        <v>3478000</v>
      </c>
      <c r="F222" s="72">
        <v>0</v>
      </c>
      <c r="G222" s="72">
        <v>3478000</v>
      </c>
      <c r="H222" s="72">
        <v>0</v>
      </c>
      <c r="I222" s="72">
        <v>0</v>
      </c>
      <c r="J222" s="72">
        <f>K222+L222+M222+N222</f>
        <v>0</v>
      </c>
      <c r="K222" s="72">
        <v>0</v>
      </c>
      <c r="L222" s="72">
        <v>0</v>
      </c>
      <c r="M222" s="72">
        <v>0</v>
      </c>
      <c r="N222" s="72">
        <v>0</v>
      </c>
    </row>
    <row r="223" spans="1:14" ht="35.25" customHeight="1">
      <c r="A223" s="246"/>
      <c r="B223" s="309" t="s">
        <v>196</v>
      </c>
      <c r="C223" s="309"/>
      <c r="D223" s="303" t="s">
        <v>87</v>
      </c>
      <c r="E223" s="304">
        <f aca="true" t="shared" si="51" ref="E223:N223">SUM(E224:E227)</f>
        <v>0</v>
      </c>
      <c r="F223" s="304">
        <f t="shared" si="51"/>
        <v>0</v>
      </c>
      <c r="G223" s="304">
        <f t="shared" si="51"/>
        <v>0</v>
      </c>
      <c r="H223" s="304">
        <f t="shared" si="51"/>
        <v>0</v>
      </c>
      <c r="I223" s="304">
        <f t="shared" si="51"/>
        <v>0</v>
      </c>
      <c r="J223" s="304">
        <f t="shared" si="51"/>
        <v>80000</v>
      </c>
      <c r="K223" s="304">
        <f t="shared" si="51"/>
        <v>80000</v>
      </c>
      <c r="L223" s="304">
        <f t="shared" si="51"/>
        <v>0</v>
      </c>
      <c r="M223" s="304">
        <f t="shared" si="51"/>
        <v>0</v>
      </c>
      <c r="N223" s="304">
        <f t="shared" si="51"/>
        <v>0</v>
      </c>
    </row>
    <row r="224" spans="1:14" s="316" customFormat="1" ht="28.5" customHeight="1">
      <c r="A224" s="100"/>
      <c r="B224" s="39"/>
      <c r="C224" s="160" t="s">
        <v>80</v>
      </c>
      <c r="D224" s="161" t="s">
        <v>81</v>
      </c>
      <c r="E224" s="73">
        <f>SUM(F224+G224+H224+I224)</f>
        <v>0</v>
      </c>
      <c r="F224" s="73">
        <v>0</v>
      </c>
      <c r="G224" s="73">
        <v>0</v>
      </c>
      <c r="H224" s="73">
        <v>0</v>
      </c>
      <c r="I224" s="73">
        <v>0</v>
      </c>
      <c r="J224" s="73">
        <f>K224+L224+M224+N224</f>
        <v>4000</v>
      </c>
      <c r="K224" s="73">
        <v>4000</v>
      </c>
      <c r="L224" s="73">
        <v>0</v>
      </c>
      <c r="M224" s="73">
        <v>0</v>
      </c>
      <c r="N224" s="73">
        <v>0</v>
      </c>
    </row>
    <row r="225" spans="1:14" s="316" customFormat="1" ht="28.5" customHeight="1">
      <c r="A225" s="100"/>
      <c r="B225" s="39"/>
      <c r="C225" s="39" t="s">
        <v>20</v>
      </c>
      <c r="D225" s="50" t="s">
        <v>21</v>
      </c>
      <c r="E225" s="73">
        <f>SUM(E226)</f>
        <v>0</v>
      </c>
      <c r="F225" s="73">
        <f>SUM(F226)</f>
        <v>0</v>
      </c>
      <c r="G225" s="73">
        <f>SUM(G226)</f>
        <v>0</v>
      </c>
      <c r="H225" s="73">
        <f>SUM(H226)</f>
        <v>0</v>
      </c>
      <c r="I225" s="73">
        <f>SUM(I226)</f>
        <v>0</v>
      </c>
      <c r="J225" s="73">
        <f>SUM(K225:N225)</f>
        <v>15000</v>
      </c>
      <c r="K225" s="73">
        <v>15000</v>
      </c>
      <c r="L225" s="73">
        <f>SUM(L226)</f>
        <v>0</v>
      </c>
      <c r="M225" s="73">
        <f>SUM(M226)</f>
        <v>0</v>
      </c>
      <c r="N225" s="73">
        <f>SUM(N226)</f>
        <v>0</v>
      </c>
    </row>
    <row r="226" spans="1:14" s="316" customFormat="1" ht="21.75" customHeight="1">
      <c r="A226" s="100"/>
      <c r="B226" s="39"/>
      <c r="C226" s="39" t="s">
        <v>26</v>
      </c>
      <c r="D226" s="50" t="s">
        <v>27</v>
      </c>
      <c r="E226" s="73">
        <f aca="true" t="shared" si="52" ref="E226:E231">SUM(F226+G226+H226+I226)</f>
        <v>0</v>
      </c>
      <c r="F226" s="73">
        <v>0</v>
      </c>
      <c r="G226" s="73">
        <v>0</v>
      </c>
      <c r="H226" s="73">
        <v>0</v>
      </c>
      <c r="I226" s="73">
        <v>0</v>
      </c>
      <c r="J226" s="73">
        <f>K226+L226+M226+N226</f>
        <v>15000</v>
      </c>
      <c r="K226" s="73">
        <v>15000</v>
      </c>
      <c r="L226" s="73">
        <v>0</v>
      </c>
      <c r="M226" s="73">
        <v>0</v>
      </c>
      <c r="N226" s="73">
        <v>0</v>
      </c>
    </row>
    <row r="227" spans="1:14" s="316" customFormat="1" ht="49.5" customHeight="1">
      <c r="A227" s="100"/>
      <c r="B227" s="39"/>
      <c r="C227" s="160" t="s">
        <v>197</v>
      </c>
      <c r="D227" s="175" t="s">
        <v>325</v>
      </c>
      <c r="E227" s="73">
        <f t="shared" si="52"/>
        <v>0</v>
      </c>
      <c r="F227" s="73">
        <v>0</v>
      </c>
      <c r="G227" s="73">
        <v>0</v>
      </c>
      <c r="H227" s="73">
        <v>0</v>
      </c>
      <c r="I227" s="73">
        <v>0</v>
      </c>
      <c r="J227" s="73">
        <f>K227+L227+M227+N227</f>
        <v>46000</v>
      </c>
      <c r="K227" s="73">
        <f>SUM(K228:K231)</f>
        <v>46000</v>
      </c>
      <c r="L227" s="73">
        <f>SUM(L229:L231)</f>
        <v>0</v>
      </c>
      <c r="M227" s="73">
        <f>SUM(M229:M231)</f>
        <v>0</v>
      </c>
      <c r="N227" s="73">
        <f>SUM(N229:N231)</f>
        <v>0</v>
      </c>
    </row>
    <row r="228" spans="1:14" s="316" customFormat="1" ht="68.25" customHeight="1">
      <c r="A228" s="100"/>
      <c r="B228" s="39"/>
      <c r="C228" s="39"/>
      <c r="D228" s="320" t="s">
        <v>470</v>
      </c>
      <c r="E228" s="73">
        <f t="shared" si="52"/>
        <v>0</v>
      </c>
      <c r="F228" s="73">
        <v>0</v>
      </c>
      <c r="G228" s="73">
        <v>0</v>
      </c>
      <c r="H228" s="73">
        <v>0</v>
      </c>
      <c r="I228" s="73">
        <v>0</v>
      </c>
      <c r="J228" s="73">
        <f>K228+L231+M231+N231</f>
        <v>10000</v>
      </c>
      <c r="K228" s="73">
        <v>10000</v>
      </c>
      <c r="L228" s="73">
        <v>0</v>
      </c>
      <c r="M228" s="73">
        <v>0</v>
      </c>
      <c r="N228" s="73">
        <v>0</v>
      </c>
    </row>
    <row r="229" spans="1:14" s="316" customFormat="1" ht="48.75" customHeight="1">
      <c r="A229" s="100"/>
      <c r="B229" s="39"/>
      <c r="C229" s="39"/>
      <c r="D229" s="320" t="s">
        <v>430</v>
      </c>
      <c r="E229" s="73">
        <f t="shared" si="52"/>
        <v>0</v>
      </c>
      <c r="F229" s="73">
        <v>0</v>
      </c>
      <c r="G229" s="73">
        <v>0</v>
      </c>
      <c r="H229" s="73">
        <v>0</v>
      </c>
      <c r="I229" s="73">
        <v>0</v>
      </c>
      <c r="J229" s="73">
        <f>K229+L229+M229+N229</f>
        <v>20000</v>
      </c>
      <c r="K229" s="73">
        <v>20000</v>
      </c>
      <c r="L229" s="73">
        <v>0</v>
      </c>
      <c r="M229" s="73">
        <v>0</v>
      </c>
      <c r="N229" s="73">
        <v>0</v>
      </c>
    </row>
    <row r="230" spans="1:14" s="316" customFormat="1" ht="72" customHeight="1">
      <c r="A230" s="100"/>
      <c r="B230" s="39"/>
      <c r="C230" s="39"/>
      <c r="D230" s="320" t="s">
        <v>428</v>
      </c>
      <c r="E230" s="73">
        <f t="shared" si="52"/>
        <v>0</v>
      </c>
      <c r="F230" s="73">
        <v>0</v>
      </c>
      <c r="G230" s="73">
        <v>0</v>
      </c>
      <c r="H230" s="73">
        <v>0</v>
      </c>
      <c r="I230" s="73">
        <v>0</v>
      </c>
      <c r="J230" s="73">
        <f>K230+L230+M230+N230</f>
        <v>10000</v>
      </c>
      <c r="K230" s="73">
        <v>10000</v>
      </c>
      <c r="L230" s="73">
        <v>0</v>
      </c>
      <c r="M230" s="73">
        <v>0</v>
      </c>
      <c r="N230" s="73">
        <v>0</v>
      </c>
    </row>
    <row r="231" spans="1:14" s="316" customFormat="1" ht="33" customHeight="1">
      <c r="A231" s="100"/>
      <c r="B231" s="39"/>
      <c r="C231" s="39"/>
      <c r="D231" s="320" t="s">
        <v>429</v>
      </c>
      <c r="E231" s="73">
        <f t="shared" si="52"/>
        <v>0</v>
      </c>
      <c r="F231" s="73">
        <v>0</v>
      </c>
      <c r="G231" s="73">
        <v>0</v>
      </c>
      <c r="H231" s="73">
        <v>0</v>
      </c>
      <c r="I231" s="73">
        <v>0</v>
      </c>
      <c r="J231" s="73">
        <f>K231+L231+M231+N231</f>
        <v>6000</v>
      </c>
      <c r="K231" s="73">
        <v>6000</v>
      </c>
      <c r="L231" s="73">
        <v>0</v>
      </c>
      <c r="M231" s="73">
        <v>0</v>
      </c>
      <c r="N231" s="73">
        <v>0</v>
      </c>
    </row>
    <row r="232" spans="1:14" ht="37.5" customHeight="1">
      <c r="A232" s="118" t="s">
        <v>188</v>
      </c>
      <c r="B232" s="118"/>
      <c r="C232" s="118"/>
      <c r="D232" s="119" t="s">
        <v>189</v>
      </c>
      <c r="E232" s="148">
        <f aca="true" t="shared" si="53" ref="E232:N232">E233+E240+E242+E245+E247+E250+E252</f>
        <v>2472815</v>
      </c>
      <c r="F232" s="148">
        <f t="shared" si="53"/>
        <v>447000</v>
      </c>
      <c r="G232" s="148">
        <f t="shared" si="53"/>
        <v>12000</v>
      </c>
      <c r="H232" s="148">
        <f t="shared" si="53"/>
        <v>2013815</v>
      </c>
      <c r="I232" s="148">
        <f t="shared" si="53"/>
        <v>0</v>
      </c>
      <c r="J232" s="148">
        <f t="shared" si="53"/>
        <v>1295550</v>
      </c>
      <c r="K232" s="148">
        <f t="shared" si="53"/>
        <v>1295550</v>
      </c>
      <c r="L232" s="148">
        <f t="shared" si="53"/>
        <v>0</v>
      </c>
      <c r="M232" s="148">
        <f t="shared" si="53"/>
        <v>0</v>
      </c>
      <c r="N232" s="148">
        <f t="shared" si="53"/>
        <v>0</v>
      </c>
    </row>
    <row r="233" spans="1:14" ht="27" customHeight="1">
      <c r="A233" s="246"/>
      <c r="B233" s="309" t="s">
        <v>190</v>
      </c>
      <c r="C233" s="309"/>
      <c r="D233" s="303" t="s">
        <v>191</v>
      </c>
      <c r="E233" s="304">
        <f aca="true" t="shared" si="54" ref="E233:N233">SUM(E234:E238)</f>
        <v>1667653</v>
      </c>
      <c r="F233" s="304">
        <f t="shared" si="54"/>
        <v>0</v>
      </c>
      <c r="G233" s="304">
        <f t="shared" si="54"/>
        <v>0</v>
      </c>
      <c r="H233" s="304">
        <f t="shared" si="54"/>
        <v>1667653</v>
      </c>
      <c r="I233" s="304">
        <f t="shared" si="54"/>
        <v>0</v>
      </c>
      <c r="J233" s="304">
        <f t="shared" si="54"/>
        <v>972350</v>
      </c>
      <c r="K233" s="304">
        <f t="shared" si="54"/>
        <v>972350</v>
      </c>
      <c r="L233" s="304">
        <f t="shared" si="54"/>
        <v>0</v>
      </c>
      <c r="M233" s="304">
        <f t="shared" si="54"/>
        <v>0</v>
      </c>
      <c r="N233" s="304">
        <f t="shared" si="54"/>
        <v>0</v>
      </c>
    </row>
    <row r="234" spans="1:14" ht="63" customHeight="1">
      <c r="A234" s="100"/>
      <c r="B234" s="99"/>
      <c r="C234" s="39" t="s">
        <v>207</v>
      </c>
      <c r="D234" s="36" t="s">
        <v>274</v>
      </c>
      <c r="E234" s="72">
        <f>SUM(F234+G234+H234+I234)</f>
        <v>1667653</v>
      </c>
      <c r="F234" s="72">
        <v>0</v>
      </c>
      <c r="G234" s="72">
        <v>0</v>
      </c>
      <c r="H234" s="72">
        <v>1667653</v>
      </c>
      <c r="I234" s="72">
        <v>0</v>
      </c>
      <c r="J234" s="72">
        <f aca="true" t="shared" si="55" ref="J234:J239">K234+L234+M234+N234</f>
        <v>0</v>
      </c>
      <c r="K234" s="72">
        <v>0</v>
      </c>
      <c r="L234" s="72">
        <v>0</v>
      </c>
      <c r="M234" s="72">
        <v>0</v>
      </c>
      <c r="N234" s="72">
        <v>0</v>
      </c>
    </row>
    <row r="235" spans="1:14" ht="58.5" customHeight="1">
      <c r="A235" s="100"/>
      <c r="B235" s="99"/>
      <c r="C235" s="39" t="s">
        <v>207</v>
      </c>
      <c r="D235" s="36" t="s">
        <v>208</v>
      </c>
      <c r="E235" s="72">
        <f>SUM(F235+G235+H235+I235)</f>
        <v>0</v>
      </c>
      <c r="F235" s="72">
        <v>0</v>
      </c>
      <c r="G235" s="72">
        <v>0</v>
      </c>
      <c r="H235" s="72">
        <v>0</v>
      </c>
      <c r="I235" s="72">
        <v>0</v>
      </c>
      <c r="J235" s="72">
        <f t="shared" si="55"/>
        <v>600000</v>
      </c>
      <c r="K235" s="72">
        <v>600000</v>
      </c>
      <c r="L235" s="72">
        <v>0</v>
      </c>
      <c r="M235" s="72">
        <v>0</v>
      </c>
      <c r="N235" s="72">
        <v>0</v>
      </c>
    </row>
    <row r="236" spans="1:14" ht="48.75" customHeight="1">
      <c r="A236" s="100"/>
      <c r="B236" s="99"/>
      <c r="C236" s="44">
        <v>2820</v>
      </c>
      <c r="D236" s="38" t="s">
        <v>325</v>
      </c>
      <c r="E236" s="72">
        <v>0</v>
      </c>
      <c r="F236" s="72">
        <v>0</v>
      </c>
      <c r="G236" s="72">
        <v>0</v>
      </c>
      <c r="H236" s="72">
        <v>0</v>
      </c>
      <c r="I236" s="72">
        <v>0</v>
      </c>
      <c r="J236" s="72">
        <f t="shared" si="55"/>
        <v>65000</v>
      </c>
      <c r="K236" s="72">
        <v>65000</v>
      </c>
      <c r="L236" s="72">
        <v>0</v>
      </c>
      <c r="M236" s="72">
        <v>0</v>
      </c>
      <c r="N236" s="72">
        <v>0</v>
      </c>
    </row>
    <row r="237" spans="1:14" ht="21.75" customHeight="1">
      <c r="A237" s="100"/>
      <c r="B237" s="99"/>
      <c r="C237" s="39" t="s">
        <v>57</v>
      </c>
      <c r="D237" s="38" t="s">
        <v>58</v>
      </c>
      <c r="E237" s="72">
        <f>SUM(F237+G237+H237+I237)</f>
        <v>0</v>
      </c>
      <c r="F237" s="72">
        <v>0</v>
      </c>
      <c r="G237" s="72">
        <v>0</v>
      </c>
      <c r="H237" s="72">
        <v>0</v>
      </c>
      <c r="I237" s="72">
        <v>0</v>
      </c>
      <c r="J237" s="72">
        <f t="shared" si="55"/>
        <v>7350</v>
      </c>
      <c r="K237" s="72">
        <v>7350</v>
      </c>
      <c r="L237" s="72">
        <v>0</v>
      </c>
      <c r="M237" s="72">
        <v>0</v>
      </c>
      <c r="N237" s="72">
        <v>0</v>
      </c>
    </row>
    <row r="238" spans="1:14" ht="28.5" customHeight="1">
      <c r="A238" s="100"/>
      <c r="B238" s="99"/>
      <c r="C238" s="40">
        <v>6050</v>
      </c>
      <c r="D238" s="38" t="s">
        <v>182</v>
      </c>
      <c r="E238" s="72">
        <f>SUM(F238+G238+H238+I238)</f>
        <v>0</v>
      </c>
      <c r="F238" s="72">
        <v>0</v>
      </c>
      <c r="G238" s="72">
        <v>0</v>
      </c>
      <c r="H238" s="72">
        <v>0</v>
      </c>
      <c r="I238" s="72">
        <v>0</v>
      </c>
      <c r="J238" s="72">
        <f t="shared" si="55"/>
        <v>300000</v>
      </c>
      <c r="K238" s="72">
        <v>300000</v>
      </c>
      <c r="L238" s="72">
        <v>0</v>
      </c>
      <c r="M238" s="72">
        <v>0</v>
      </c>
      <c r="N238" s="72">
        <v>0</v>
      </c>
    </row>
    <row r="239" spans="1:14" ht="63" customHeight="1">
      <c r="A239" s="100"/>
      <c r="B239" s="99"/>
      <c r="C239" s="39" t="s">
        <v>8</v>
      </c>
      <c r="D239" s="36" t="s">
        <v>431</v>
      </c>
      <c r="E239" s="72">
        <f>SUM(F239+G239+H239+I239)</f>
        <v>0</v>
      </c>
      <c r="F239" s="72">
        <v>0</v>
      </c>
      <c r="G239" s="72">
        <v>0</v>
      </c>
      <c r="H239" s="72">
        <v>0</v>
      </c>
      <c r="I239" s="72">
        <v>0</v>
      </c>
      <c r="J239" s="72">
        <f t="shared" si="55"/>
        <v>300000</v>
      </c>
      <c r="K239" s="72">
        <v>300000</v>
      </c>
      <c r="L239" s="72">
        <v>0</v>
      </c>
      <c r="M239" s="72">
        <v>0</v>
      </c>
      <c r="N239" s="72">
        <v>0</v>
      </c>
    </row>
    <row r="240" spans="1:14" ht="25.5" customHeight="1">
      <c r="A240" s="246"/>
      <c r="B240" s="309" t="s">
        <v>275</v>
      </c>
      <c r="C240" s="306"/>
      <c r="D240" s="308" t="s">
        <v>276</v>
      </c>
      <c r="E240" s="304">
        <f aca="true" t="shared" si="56" ref="E240:N240">SUM(E241)</f>
        <v>447000</v>
      </c>
      <c r="F240" s="304">
        <f t="shared" si="56"/>
        <v>447000</v>
      </c>
      <c r="G240" s="304">
        <f t="shared" si="56"/>
        <v>0</v>
      </c>
      <c r="H240" s="304">
        <f t="shared" si="56"/>
        <v>0</v>
      </c>
      <c r="I240" s="304">
        <f t="shared" si="56"/>
        <v>0</v>
      </c>
      <c r="J240" s="304">
        <f t="shared" si="56"/>
        <v>0</v>
      </c>
      <c r="K240" s="304">
        <f t="shared" si="56"/>
        <v>0</v>
      </c>
      <c r="L240" s="304">
        <f t="shared" si="56"/>
        <v>0</v>
      </c>
      <c r="M240" s="304">
        <f t="shared" si="56"/>
        <v>0</v>
      </c>
      <c r="N240" s="304">
        <f t="shared" si="56"/>
        <v>0</v>
      </c>
    </row>
    <row r="241" spans="1:14" ht="38.25">
      <c r="A241" s="100"/>
      <c r="B241" s="39"/>
      <c r="C241" s="39" t="s">
        <v>230</v>
      </c>
      <c r="D241" s="36" t="s">
        <v>231</v>
      </c>
      <c r="E241" s="72">
        <f>SUM(F241+G241+H241+I241)</f>
        <v>447000</v>
      </c>
      <c r="F241" s="72">
        <v>447000</v>
      </c>
      <c r="G241" s="72">
        <v>0</v>
      </c>
      <c r="H241" s="72">
        <v>0</v>
      </c>
      <c r="I241" s="72">
        <v>0</v>
      </c>
      <c r="J241" s="72">
        <f>K241+L241+M241+N241</f>
        <v>0</v>
      </c>
      <c r="K241" s="72">
        <v>0</v>
      </c>
      <c r="L241" s="72">
        <v>0</v>
      </c>
      <c r="M241" s="72">
        <v>0</v>
      </c>
      <c r="N241" s="72">
        <v>0</v>
      </c>
    </row>
    <row r="242" spans="1:14" ht="32.25" customHeight="1">
      <c r="A242" s="246"/>
      <c r="B242" s="309" t="s">
        <v>209</v>
      </c>
      <c r="C242" s="302"/>
      <c r="D242" s="303" t="s">
        <v>210</v>
      </c>
      <c r="E242" s="304">
        <f>SUM(E243)</f>
        <v>346162</v>
      </c>
      <c r="F242" s="304">
        <f>SUM(F243)</f>
        <v>0</v>
      </c>
      <c r="G242" s="304">
        <f>SUM(G243)</f>
        <v>0</v>
      </c>
      <c r="H242" s="304">
        <f>SUM(H243)</f>
        <v>346162</v>
      </c>
      <c r="I242" s="304">
        <f>SUM(I243)</f>
        <v>0</v>
      </c>
      <c r="J242" s="304">
        <f>J243+J244</f>
        <v>300000</v>
      </c>
      <c r="K242" s="304">
        <f>K243+K244</f>
        <v>300000</v>
      </c>
      <c r="L242" s="304">
        <f>L243+L244</f>
        <v>0</v>
      </c>
      <c r="M242" s="304">
        <f>M243+M244</f>
        <v>0</v>
      </c>
      <c r="N242" s="304">
        <f>N243+N244</f>
        <v>0</v>
      </c>
    </row>
    <row r="243" spans="1:14" ht="61.5" customHeight="1">
      <c r="A243" s="100"/>
      <c r="B243" s="99"/>
      <c r="C243" s="49" t="s">
        <v>207</v>
      </c>
      <c r="D243" s="36" t="s">
        <v>274</v>
      </c>
      <c r="E243" s="72">
        <f>SUM(F243+G243+H243+I243)</f>
        <v>346162</v>
      </c>
      <c r="F243" s="72">
        <v>0</v>
      </c>
      <c r="G243" s="72">
        <v>0</v>
      </c>
      <c r="H243" s="72">
        <v>346162</v>
      </c>
      <c r="I243" s="72">
        <v>0</v>
      </c>
      <c r="J243" s="72">
        <f>K243+L243+M243+N243</f>
        <v>0</v>
      </c>
      <c r="K243" s="72">
        <v>0</v>
      </c>
      <c r="L243" s="72">
        <v>0</v>
      </c>
      <c r="M243" s="72">
        <v>0</v>
      </c>
      <c r="N243" s="72">
        <v>0</v>
      </c>
    </row>
    <row r="244" spans="1:14" ht="59.25" customHeight="1">
      <c r="A244" s="100"/>
      <c r="B244" s="99"/>
      <c r="C244" s="49" t="s">
        <v>207</v>
      </c>
      <c r="D244" s="36" t="s">
        <v>208</v>
      </c>
      <c r="E244" s="72">
        <f>SUM(F244+G244+H244+I244)</f>
        <v>0</v>
      </c>
      <c r="F244" s="72">
        <v>0</v>
      </c>
      <c r="G244" s="72">
        <v>0</v>
      </c>
      <c r="H244" s="72">
        <v>0</v>
      </c>
      <c r="I244" s="72">
        <v>0</v>
      </c>
      <c r="J244" s="72">
        <f>K244+L244+M244+N244</f>
        <v>300000</v>
      </c>
      <c r="K244" s="72">
        <v>300000</v>
      </c>
      <c r="L244" s="72">
        <v>0</v>
      </c>
      <c r="M244" s="72">
        <v>0</v>
      </c>
      <c r="N244" s="72">
        <v>0</v>
      </c>
    </row>
    <row r="245" spans="1:14" ht="30.75" customHeight="1">
      <c r="A245" s="246"/>
      <c r="B245" s="309" t="s">
        <v>292</v>
      </c>
      <c r="C245" s="302"/>
      <c r="D245" s="303" t="s">
        <v>293</v>
      </c>
      <c r="E245" s="304">
        <f aca="true" t="shared" si="57" ref="E245:N245">SUM(E246)</f>
        <v>12000</v>
      </c>
      <c r="F245" s="304">
        <f t="shared" si="57"/>
        <v>0</v>
      </c>
      <c r="G245" s="304">
        <f t="shared" si="57"/>
        <v>12000</v>
      </c>
      <c r="H245" s="304">
        <f t="shared" si="57"/>
        <v>0</v>
      </c>
      <c r="I245" s="304">
        <f t="shared" si="57"/>
        <v>0</v>
      </c>
      <c r="J245" s="304">
        <f t="shared" si="57"/>
        <v>0</v>
      </c>
      <c r="K245" s="304">
        <f t="shared" si="57"/>
        <v>0</v>
      </c>
      <c r="L245" s="304">
        <f t="shared" si="57"/>
        <v>0</v>
      </c>
      <c r="M245" s="304">
        <f t="shared" si="57"/>
        <v>0</v>
      </c>
      <c r="N245" s="304">
        <f t="shared" si="57"/>
        <v>0</v>
      </c>
    </row>
    <row r="246" spans="1:14" ht="72.75" customHeight="1">
      <c r="A246" s="100"/>
      <c r="B246" s="39"/>
      <c r="C246" s="49" t="s">
        <v>172</v>
      </c>
      <c r="D246" s="36" t="s">
        <v>227</v>
      </c>
      <c r="E246" s="72">
        <f>SUM(F246+G246+H246+I246)</f>
        <v>12000</v>
      </c>
      <c r="F246" s="72">
        <v>0</v>
      </c>
      <c r="G246" s="72">
        <v>12000</v>
      </c>
      <c r="H246" s="72">
        <v>0</v>
      </c>
      <c r="I246" s="72">
        <v>0</v>
      </c>
      <c r="J246" s="72">
        <f>K246+L246+M246+N246</f>
        <v>0</v>
      </c>
      <c r="K246" s="72">
        <v>0</v>
      </c>
      <c r="L246" s="72">
        <v>0</v>
      </c>
      <c r="M246" s="72">
        <v>0</v>
      </c>
      <c r="N246" s="72">
        <v>0</v>
      </c>
    </row>
    <row r="247" spans="1:14" ht="49.5" customHeight="1">
      <c r="A247" s="246"/>
      <c r="B247" s="309" t="s">
        <v>211</v>
      </c>
      <c r="C247" s="302"/>
      <c r="D247" s="303" t="s">
        <v>471</v>
      </c>
      <c r="E247" s="304">
        <f aca="true" t="shared" si="58" ref="E247:N247">SUM(E248)</f>
        <v>0</v>
      </c>
      <c r="F247" s="304">
        <f t="shared" si="58"/>
        <v>0</v>
      </c>
      <c r="G247" s="304">
        <f t="shared" si="58"/>
        <v>0</v>
      </c>
      <c r="H247" s="304">
        <f t="shared" si="58"/>
        <v>0</v>
      </c>
      <c r="I247" s="304">
        <f t="shared" si="58"/>
        <v>0</v>
      </c>
      <c r="J247" s="304">
        <f t="shared" si="58"/>
        <v>15000</v>
      </c>
      <c r="K247" s="304">
        <f t="shared" si="58"/>
        <v>15000</v>
      </c>
      <c r="L247" s="304">
        <f t="shared" si="58"/>
        <v>0</v>
      </c>
      <c r="M247" s="304">
        <f t="shared" si="58"/>
        <v>0</v>
      </c>
      <c r="N247" s="304">
        <f t="shared" si="58"/>
        <v>0</v>
      </c>
    </row>
    <row r="248" spans="1:14" ht="46.5" customHeight="1">
      <c r="A248" s="100"/>
      <c r="B248" s="99"/>
      <c r="C248" s="44">
        <v>2820</v>
      </c>
      <c r="D248" s="38" t="s">
        <v>325</v>
      </c>
      <c r="E248" s="72">
        <v>0</v>
      </c>
      <c r="F248" s="72">
        <v>0</v>
      </c>
      <c r="G248" s="72">
        <v>0</v>
      </c>
      <c r="H248" s="72">
        <v>0</v>
      </c>
      <c r="I248" s="72">
        <v>0</v>
      </c>
      <c r="J248" s="72">
        <f>K248+L248+M248+N248</f>
        <v>15000</v>
      </c>
      <c r="K248" s="72">
        <f>K249</f>
        <v>15000</v>
      </c>
      <c r="L248" s="72">
        <v>0</v>
      </c>
      <c r="M248" s="72">
        <v>0</v>
      </c>
      <c r="N248" s="72">
        <v>0</v>
      </c>
    </row>
    <row r="249" spans="1:14" ht="38.25" customHeight="1">
      <c r="A249" s="100"/>
      <c r="B249" s="99"/>
      <c r="C249" s="39" t="s">
        <v>8</v>
      </c>
      <c r="D249" s="36" t="s">
        <v>213</v>
      </c>
      <c r="E249" s="72">
        <v>0</v>
      </c>
      <c r="F249" s="72">
        <v>0</v>
      </c>
      <c r="G249" s="72">
        <v>0</v>
      </c>
      <c r="H249" s="72">
        <v>0</v>
      </c>
      <c r="I249" s="72">
        <v>0</v>
      </c>
      <c r="J249" s="72">
        <f>K249+L249+M249+N249</f>
        <v>15000</v>
      </c>
      <c r="K249" s="72">
        <v>15000</v>
      </c>
      <c r="L249" s="72">
        <v>0</v>
      </c>
      <c r="M249" s="72">
        <v>0</v>
      </c>
      <c r="N249" s="72">
        <v>0</v>
      </c>
    </row>
    <row r="250" spans="1:14" ht="36" customHeight="1">
      <c r="A250" s="246"/>
      <c r="B250" s="309" t="s">
        <v>277</v>
      </c>
      <c r="C250" s="302"/>
      <c r="D250" s="303" t="s">
        <v>270</v>
      </c>
      <c r="E250" s="304">
        <f aca="true" t="shared" si="59" ref="E250:N250">SUM(E251)</f>
        <v>0</v>
      </c>
      <c r="F250" s="304">
        <f t="shared" si="59"/>
        <v>0</v>
      </c>
      <c r="G250" s="304">
        <f t="shared" si="59"/>
        <v>0</v>
      </c>
      <c r="H250" s="304">
        <f t="shared" si="59"/>
        <v>0</v>
      </c>
      <c r="I250" s="304">
        <f t="shared" si="59"/>
        <v>0</v>
      </c>
      <c r="J250" s="304">
        <f t="shared" si="59"/>
        <v>7350</v>
      </c>
      <c r="K250" s="304">
        <f t="shared" si="59"/>
        <v>7350</v>
      </c>
      <c r="L250" s="304">
        <f t="shared" si="59"/>
        <v>0</v>
      </c>
      <c r="M250" s="304">
        <f t="shared" si="59"/>
        <v>0</v>
      </c>
      <c r="N250" s="304">
        <f t="shared" si="59"/>
        <v>0</v>
      </c>
    </row>
    <row r="251" spans="1:14" ht="39" customHeight="1">
      <c r="A251" s="100"/>
      <c r="B251" s="39"/>
      <c r="C251" s="49" t="s">
        <v>75</v>
      </c>
      <c r="D251" s="36" t="s">
        <v>76</v>
      </c>
      <c r="E251" s="72">
        <f>SUM(F251+G251+H251+I251)</f>
        <v>0</v>
      </c>
      <c r="F251" s="72">
        <v>0</v>
      </c>
      <c r="G251" s="72">
        <v>0</v>
      </c>
      <c r="H251" s="72">
        <v>0</v>
      </c>
      <c r="I251" s="72">
        <v>0</v>
      </c>
      <c r="J251" s="72">
        <f>K251+L251+M251+N251</f>
        <v>7350</v>
      </c>
      <c r="K251" s="72">
        <v>7350</v>
      </c>
      <c r="L251" s="72">
        <v>0</v>
      </c>
      <c r="M251" s="72">
        <v>0</v>
      </c>
      <c r="N251" s="72">
        <v>0</v>
      </c>
    </row>
    <row r="252" spans="1:14" ht="30" customHeight="1">
      <c r="A252" s="246"/>
      <c r="B252" s="309" t="s">
        <v>303</v>
      </c>
      <c r="C252" s="302"/>
      <c r="D252" s="303" t="s">
        <v>87</v>
      </c>
      <c r="E252" s="304">
        <f aca="true" t="shared" si="60" ref="E252:N252">SUM(E253)</f>
        <v>0</v>
      </c>
      <c r="F252" s="304">
        <f t="shared" si="60"/>
        <v>0</v>
      </c>
      <c r="G252" s="304">
        <f t="shared" si="60"/>
        <v>0</v>
      </c>
      <c r="H252" s="304">
        <f t="shared" si="60"/>
        <v>0</v>
      </c>
      <c r="I252" s="304">
        <f t="shared" si="60"/>
        <v>0</v>
      </c>
      <c r="J252" s="304">
        <f t="shared" si="60"/>
        <v>850</v>
      </c>
      <c r="K252" s="304">
        <f t="shared" si="60"/>
        <v>850</v>
      </c>
      <c r="L252" s="304">
        <f t="shared" si="60"/>
        <v>0</v>
      </c>
      <c r="M252" s="304">
        <f t="shared" si="60"/>
        <v>0</v>
      </c>
      <c r="N252" s="304">
        <f t="shared" si="60"/>
        <v>0</v>
      </c>
    </row>
    <row r="253" spans="1:14" ht="34.5" customHeight="1">
      <c r="A253" s="100"/>
      <c r="B253" s="39"/>
      <c r="C253" s="44">
        <v>3020</v>
      </c>
      <c r="D253" s="38" t="s">
        <v>78</v>
      </c>
      <c r="E253" s="72">
        <f>SUM(F253+G253+H253+I253)</f>
        <v>0</v>
      </c>
      <c r="F253" s="72">
        <v>0</v>
      </c>
      <c r="G253" s="72">
        <v>0</v>
      </c>
      <c r="H253" s="72">
        <v>0</v>
      </c>
      <c r="I253" s="72">
        <v>0</v>
      </c>
      <c r="J253" s="72">
        <f>K253+L253+M253+N253</f>
        <v>850</v>
      </c>
      <c r="K253" s="72">
        <v>850</v>
      </c>
      <c r="L253" s="72">
        <v>0</v>
      </c>
      <c r="M253" s="72">
        <v>0</v>
      </c>
      <c r="N253" s="72">
        <v>0</v>
      </c>
    </row>
    <row r="254" spans="1:14" ht="34.5" customHeight="1">
      <c r="A254" s="118" t="s">
        <v>214</v>
      </c>
      <c r="B254" s="118"/>
      <c r="C254" s="179"/>
      <c r="D254" s="180" t="s">
        <v>215</v>
      </c>
      <c r="E254" s="148">
        <f aca="true" t="shared" si="61" ref="E254:N254">SUM(E255+E259+E262+E264)</f>
        <v>2424680</v>
      </c>
      <c r="F254" s="148">
        <f t="shared" si="61"/>
        <v>2168680</v>
      </c>
      <c r="G254" s="148">
        <f t="shared" si="61"/>
        <v>222000</v>
      </c>
      <c r="H254" s="148">
        <f t="shared" si="61"/>
        <v>34000</v>
      </c>
      <c r="I254" s="148">
        <f t="shared" si="61"/>
        <v>0</v>
      </c>
      <c r="J254" s="148">
        <f t="shared" si="61"/>
        <v>312604</v>
      </c>
      <c r="K254" s="148">
        <f t="shared" si="61"/>
        <v>312604</v>
      </c>
      <c r="L254" s="148">
        <f t="shared" si="61"/>
        <v>0</v>
      </c>
      <c r="M254" s="148">
        <f t="shared" si="61"/>
        <v>0</v>
      </c>
      <c r="N254" s="148">
        <f t="shared" si="61"/>
        <v>0</v>
      </c>
    </row>
    <row r="255" spans="1:14" ht="39.75" customHeight="1">
      <c r="A255" s="246"/>
      <c r="B255" s="309" t="s">
        <v>216</v>
      </c>
      <c r="C255" s="302"/>
      <c r="D255" s="303" t="s">
        <v>326</v>
      </c>
      <c r="E255" s="304">
        <f aca="true" t="shared" si="62" ref="E255:N255">SUM(E256)</f>
        <v>0</v>
      </c>
      <c r="F255" s="304">
        <f t="shared" si="62"/>
        <v>0</v>
      </c>
      <c r="G255" s="304">
        <f t="shared" si="62"/>
        <v>0</v>
      </c>
      <c r="H255" s="304">
        <f t="shared" si="62"/>
        <v>0</v>
      </c>
      <c r="I255" s="304">
        <f t="shared" si="62"/>
        <v>0</v>
      </c>
      <c r="J255" s="304">
        <f t="shared" si="62"/>
        <v>132000</v>
      </c>
      <c r="K255" s="304">
        <f t="shared" si="62"/>
        <v>132000</v>
      </c>
      <c r="L255" s="304">
        <f t="shared" si="62"/>
        <v>0</v>
      </c>
      <c r="M255" s="304">
        <f t="shared" si="62"/>
        <v>0</v>
      </c>
      <c r="N255" s="304">
        <f t="shared" si="62"/>
        <v>0</v>
      </c>
    </row>
    <row r="256" spans="1:14" ht="40.5" customHeight="1">
      <c r="A256" s="246"/>
      <c r="B256" s="98"/>
      <c r="C256" s="53">
        <v>2580</v>
      </c>
      <c r="D256" s="43" t="s">
        <v>218</v>
      </c>
      <c r="E256" s="72">
        <v>0</v>
      </c>
      <c r="F256" s="72">
        <v>0</v>
      </c>
      <c r="G256" s="72">
        <v>0</v>
      </c>
      <c r="H256" s="72">
        <v>0</v>
      </c>
      <c r="I256" s="72">
        <v>0</v>
      </c>
      <c r="J256" s="72">
        <f>K256+L256+M256+N256</f>
        <v>132000</v>
      </c>
      <c r="K256" s="72">
        <f>K257+K258</f>
        <v>132000</v>
      </c>
      <c r="L256" s="72">
        <v>0</v>
      </c>
      <c r="M256" s="72">
        <v>0</v>
      </c>
      <c r="N256" s="72">
        <v>0</v>
      </c>
    </row>
    <row r="257" spans="1:14" ht="36.75" customHeight="1">
      <c r="A257" s="246"/>
      <c r="B257" s="98"/>
      <c r="C257" s="53" t="s">
        <v>8</v>
      </c>
      <c r="D257" s="48" t="s">
        <v>220</v>
      </c>
      <c r="E257" s="72">
        <v>0</v>
      </c>
      <c r="F257" s="72">
        <v>0</v>
      </c>
      <c r="G257" s="72">
        <v>0</v>
      </c>
      <c r="H257" s="72">
        <v>0</v>
      </c>
      <c r="I257" s="72">
        <v>0</v>
      </c>
      <c r="J257" s="72">
        <f>K257+L257+M257+N257</f>
        <v>80000</v>
      </c>
      <c r="K257" s="72">
        <v>80000</v>
      </c>
      <c r="L257" s="72">
        <v>0</v>
      </c>
      <c r="M257" s="72">
        <v>0</v>
      </c>
      <c r="N257" s="72">
        <v>0</v>
      </c>
    </row>
    <row r="258" spans="1:14" ht="28.5" customHeight="1">
      <c r="A258" s="246"/>
      <c r="B258" s="98"/>
      <c r="C258" s="53"/>
      <c r="D258" s="48" t="s">
        <v>221</v>
      </c>
      <c r="E258" s="72">
        <v>0</v>
      </c>
      <c r="F258" s="72">
        <v>0</v>
      </c>
      <c r="G258" s="72">
        <v>0</v>
      </c>
      <c r="H258" s="72">
        <v>0</v>
      </c>
      <c r="I258" s="72">
        <v>0</v>
      </c>
      <c r="J258" s="72">
        <f>K258+L258+M258+N258</f>
        <v>52000</v>
      </c>
      <c r="K258" s="72">
        <v>52000</v>
      </c>
      <c r="L258" s="72">
        <v>0</v>
      </c>
      <c r="M258" s="72">
        <v>0</v>
      </c>
      <c r="N258" s="72">
        <v>0</v>
      </c>
    </row>
    <row r="259" spans="1:14" ht="39" customHeight="1">
      <c r="A259" s="246"/>
      <c r="B259" s="309" t="s">
        <v>278</v>
      </c>
      <c r="C259" s="312"/>
      <c r="D259" s="308" t="s">
        <v>279</v>
      </c>
      <c r="E259" s="304">
        <f aca="true" t="shared" si="63" ref="E259:N259">SUM(E260:E261)</f>
        <v>256000</v>
      </c>
      <c r="F259" s="304">
        <f t="shared" si="63"/>
        <v>0</v>
      </c>
      <c r="G259" s="304">
        <f t="shared" si="63"/>
        <v>222000</v>
      </c>
      <c r="H259" s="304">
        <f t="shared" si="63"/>
        <v>34000</v>
      </c>
      <c r="I259" s="304">
        <f t="shared" si="63"/>
        <v>0</v>
      </c>
      <c r="J259" s="304">
        <f t="shared" si="63"/>
        <v>0</v>
      </c>
      <c r="K259" s="304">
        <f t="shared" si="63"/>
        <v>0</v>
      </c>
      <c r="L259" s="304">
        <f t="shared" si="63"/>
        <v>0</v>
      </c>
      <c r="M259" s="304">
        <f t="shared" si="63"/>
        <v>0</v>
      </c>
      <c r="N259" s="304">
        <f t="shared" si="63"/>
        <v>0</v>
      </c>
    </row>
    <row r="260" spans="1:14" ht="72" customHeight="1">
      <c r="A260" s="246"/>
      <c r="B260" s="99"/>
      <c r="C260" s="39" t="s">
        <v>172</v>
      </c>
      <c r="D260" s="36" t="s">
        <v>227</v>
      </c>
      <c r="E260" s="72">
        <f>SUM(F260+G260+H260+I260)</f>
        <v>222000</v>
      </c>
      <c r="F260" s="72">
        <v>0</v>
      </c>
      <c r="G260" s="72">
        <v>222000</v>
      </c>
      <c r="H260" s="72">
        <v>0</v>
      </c>
      <c r="I260" s="72">
        <v>0</v>
      </c>
      <c r="J260" s="72">
        <f>K260+L260+M260+N260</f>
        <v>0</v>
      </c>
      <c r="K260" s="72">
        <v>0</v>
      </c>
      <c r="L260" s="72">
        <v>0</v>
      </c>
      <c r="M260" s="72">
        <v>0</v>
      </c>
      <c r="N260" s="72">
        <v>0</v>
      </c>
    </row>
    <row r="261" spans="1:14" ht="60" customHeight="1">
      <c r="A261" s="246"/>
      <c r="B261" s="99"/>
      <c r="C261" s="40">
        <v>2320</v>
      </c>
      <c r="D261" s="36" t="s">
        <v>274</v>
      </c>
      <c r="E261" s="72">
        <f>SUM(F261+G261+H261+I261)</f>
        <v>34000</v>
      </c>
      <c r="F261" s="72">
        <v>0</v>
      </c>
      <c r="G261" s="72">
        <v>0</v>
      </c>
      <c r="H261" s="72">
        <v>34000</v>
      </c>
      <c r="I261" s="72">
        <v>0</v>
      </c>
      <c r="J261" s="72">
        <f>K261+L261+M261+N261</f>
        <v>0</v>
      </c>
      <c r="K261" s="72">
        <v>0</v>
      </c>
      <c r="L261" s="72">
        <v>0</v>
      </c>
      <c r="M261" s="72">
        <v>0</v>
      </c>
      <c r="N261" s="72">
        <v>0</v>
      </c>
    </row>
    <row r="262" spans="1:14" ht="31.5" customHeight="1">
      <c r="A262" s="246"/>
      <c r="B262" s="309" t="s">
        <v>280</v>
      </c>
      <c r="C262" s="302"/>
      <c r="D262" s="303" t="s">
        <v>281</v>
      </c>
      <c r="E262" s="304">
        <f aca="true" t="shared" si="64" ref="E262:N262">SUM(E263)</f>
        <v>1306600</v>
      </c>
      <c r="F262" s="304">
        <f t="shared" si="64"/>
        <v>1306600</v>
      </c>
      <c r="G262" s="304">
        <f t="shared" si="64"/>
        <v>0</v>
      </c>
      <c r="H262" s="304">
        <f t="shared" si="64"/>
        <v>0</v>
      </c>
      <c r="I262" s="304">
        <f t="shared" si="64"/>
        <v>0</v>
      </c>
      <c r="J262" s="304">
        <f t="shared" si="64"/>
        <v>0</v>
      </c>
      <c r="K262" s="304">
        <f t="shared" si="64"/>
        <v>0</v>
      </c>
      <c r="L262" s="304">
        <f t="shared" si="64"/>
        <v>0</v>
      </c>
      <c r="M262" s="304">
        <f t="shared" si="64"/>
        <v>0</v>
      </c>
      <c r="N262" s="304">
        <f t="shared" si="64"/>
        <v>0</v>
      </c>
    </row>
    <row r="263" spans="1:14" ht="72.75" customHeight="1">
      <c r="A263" s="246"/>
      <c r="B263" s="39"/>
      <c r="C263" s="49" t="s">
        <v>282</v>
      </c>
      <c r="D263" s="50" t="s">
        <v>283</v>
      </c>
      <c r="E263" s="72">
        <f>SUM(F263+G263+H263+I263)</f>
        <v>1306600</v>
      </c>
      <c r="F263" s="72">
        <v>1306600</v>
      </c>
      <c r="G263" s="72">
        <v>0</v>
      </c>
      <c r="H263" s="72">
        <v>0</v>
      </c>
      <c r="I263" s="72">
        <v>0</v>
      </c>
      <c r="J263" s="72">
        <f>K263+L263+M263+N263</f>
        <v>0</v>
      </c>
      <c r="K263" s="72">
        <v>0</v>
      </c>
      <c r="L263" s="72">
        <v>0</v>
      </c>
      <c r="M263" s="72">
        <v>0</v>
      </c>
      <c r="N263" s="72">
        <v>0</v>
      </c>
    </row>
    <row r="264" spans="1:14" ht="31.5" customHeight="1">
      <c r="A264" s="246"/>
      <c r="B264" s="309" t="s">
        <v>284</v>
      </c>
      <c r="C264" s="302"/>
      <c r="D264" s="303" t="s">
        <v>87</v>
      </c>
      <c r="E264" s="313">
        <f aca="true" t="shared" si="65" ref="E264:N264">SUM(E265:E284)</f>
        <v>862080</v>
      </c>
      <c r="F264" s="313">
        <f t="shared" si="65"/>
        <v>862080</v>
      </c>
      <c r="G264" s="313">
        <f t="shared" si="65"/>
        <v>0</v>
      </c>
      <c r="H264" s="313">
        <f t="shared" si="65"/>
        <v>0</v>
      </c>
      <c r="I264" s="313">
        <f t="shared" si="65"/>
        <v>0</v>
      </c>
      <c r="J264" s="313">
        <f t="shared" si="65"/>
        <v>180604</v>
      </c>
      <c r="K264" s="313">
        <f t="shared" si="65"/>
        <v>180604</v>
      </c>
      <c r="L264" s="313">
        <f t="shared" si="65"/>
        <v>0</v>
      </c>
      <c r="M264" s="313">
        <f t="shared" si="65"/>
        <v>0</v>
      </c>
      <c r="N264" s="313">
        <f t="shared" si="65"/>
        <v>0</v>
      </c>
    </row>
    <row r="265" spans="1:14" ht="77.25" customHeight="1">
      <c r="A265" s="246"/>
      <c r="B265" s="99"/>
      <c r="C265" s="321">
        <v>2007</v>
      </c>
      <c r="D265" s="322" t="s">
        <v>463</v>
      </c>
      <c r="E265" s="73">
        <f aca="true" t="shared" si="66" ref="E265:E284">SUM(F265+G265+H265+I265)</f>
        <v>814180</v>
      </c>
      <c r="F265" s="73">
        <v>814180</v>
      </c>
      <c r="G265" s="73">
        <v>0</v>
      </c>
      <c r="H265" s="73">
        <v>0</v>
      </c>
      <c r="I265" s="73">
        <v>0</v>
      </c>
      <c r="J265" s="73">
        <f aca="true" t="shared" si="67" ref="J265:J284">SUM(K265+L265+M265+N265)</f>
        <v>0</v>
      </c>
      <c r="K265" s="73">
        <v>0</v>
      </c>
      <c r="L265" s="73">
        <v>0</v>
      </c>
      <c r="M265" s="73">
        <v>0</v>
      </c>
      <c r="N265" s="73">
        <v>0</v>
      </c>
    </row>
    <row r="266" spans="1:14" ht="81" customHeight="1">
      <c r="A266" s="246"/>
      <c r="B266" s="99"/>
      <c r="C266" s="321">
        <v>2009</v>
      </c>
      <c r="D266" s="322" t="s">
        <v>464</v>
      </c>
      <c r="E266" s="73">
        <f t="shared" si="66"/>
        <v>47900</v>
      </c>
      <c r="F266" s="73">
        <v>47900</v>
      </c>
      <c r="G266" s="73">
        <v>0</v>
      </c>
      <c r="H266" s="73">
        <v>0</v>
      </c>
      <c r="I266" s="73">
        <v>0</v>
      </c>
      <c r="J266" s="73">
        <f t="shared" si="67"/>
        <v>0</v>
      </c>
      <c r="K266" s="73">
        <v>0</v>
      </c>
      <c r="L266" s="73">
        <v>0</v>
      </c>
      <c r="M266" s="73">
        <v>0</v>
      </c>
      <c r="N266" s="73">
        <v>0</v>
      </c>
    </row>
    <row r="267" spans="1:16" s="316" customFormat="1" ht="24" customHeight="1">
      <c r="A267" s="246"/>
      <c r="B267" s="39"/>
      <c r="C267" s="426" t="s">
        <v>441</v>
      </c>
      <c r="D267" s="43" t="s">
        <v>58</v>
      </c>
      <c r="E267" s="73">
        <f t="shared" si="66"/>
        <v>0</v>
      </c>
      <c r="F267" s="72">
        <v>0</v>
      </c>
      <c r="G267" s="72">
        <v>0</v>
      </c>
      <c r="H267" s="72">
        <v>0</v>
      </c>
      <c r="I267" s="72">
        <v>0</v>
      </c>
      <c r="J267" s="73">
        <f t="shared" si="67"/>
        <v>97062</v>
      </c>
      <c r="K267" s="72">
        <v>97062</v>
      </c>
      <c r="L267" s="72">
        <v>0</v>
      </c>
      <c r="M267" s="72">
        <v>0</v>
      </c>
      <c r="N267" s="72">
        <v>0</v>
      </c>
      <c r="O267" s="323"/>
      <c r="P267" s="323"/>
    </row>
    <row r="268" spans="1:16" s="316" customFormat="1" ht="24" customHeight="1">
      <c r="A268" s="246"/>
      <c r="B268" s="39"/>
      <c r="C268" s="426" t="s">
        <v>305</v>
      </c>
      <c r="D268" s="43" t="s">
        <v>58</v>
      </c>
      <c r="E268" s="73">
        <f t="shared" si="66"/>
        <v>0</v>
      </c>
      <c r="F268" s="72">
        <v>0</v>
      </c>
      <c r="G268" s="72">
        <v>0</v>
      </c>
      <c r="H268" s="72">
        <v>0</v>
      </c>
      <c r="I268" s="72">
        <v>0</v>
      </c>
      <c r="J268" s="73">
        <f t="shared" si="67"/>
        <v>5715</v>
      </c>
      <c r="K268" s="72">
        <v>5715</v>
      </c>
      <c r="L268" s="72">
        <v>0</v>
      </c>
      <c r="M268" s="72">
        <v>0</v>
      </c>
      <c r="N268" s="72">
        <v>0</v>
      </c>
      <c r="O268" s="323"/>
      <c r="P268" s="323"/>
    </row>
    <row r="269" spans="1:16" s="316" customFormat="1" ht="24" customHeight="1">
      <c r="A269" s="246"/>
      <c r="B269" s="39"/>
      <c r="C269" s="190" t="s">
        <v>449</v>
      </c>
      <c r="D269" s="188" t="s">
        <v>60</v>
      </c>
      <c r="E269" s="73">
        <f t="shared" si="66"/>
        <v>0</v>
      </c>
      <c r="F269" s="72">
        <v>0</v>
      </c>
      <c r="G269" s="72">
        <v>0</v>
      </c>
      <c r="H269" s="72">
        <v>0</v>
      </c>
      <c r="I269" s="72">
        <v>0</v>
      </c>
      <c r="J269" s="73">
        <f t="shared" si="67"/>
        <v>6932</v>
      </c>
      <c r="K269" s="72">
        <v>6932</v>
      </c>
      <c r="L269" s="72">
        <v>0</v>
      </c>
      <c r="M269" s="72">
        <v>0</v>
      </c>
      <c r="N269" s="72">
        <v>0</v>
      </c>
      <c r="O269" s="323"/>
      <c r="P269" s="323"/>
    </row>
    <row r="270" spans="1:16" s="316" customFormat="1" ht="24" customHeight="1">
      <c r="A270" s="246"/>
      <c r="B270" s="39"/>
      <c r="C270" s="190" t="s">
        <v>450</v>
      </c>
      <c r="D270" s="188" t="s">
        <v>60</v>
      </c>
      <c r="E270" s="73">
        <f t="shared" si="66"/>
        <v>0</v>
      </c>
      <c r="F270" s="72">
        <v>0</v>
      </c>
      <c r="G270" s="72">
        <v>0</v>
      </c>
      <c r="H270" s="72">
        <v>0</v>
      </c>
      <c r="I270" s="72">
        <v>0</v>
      </c>
      <c r="J270" s="73">
        <f t="shared" si="67"/>
        <v>409</v>
      </c>
      <c r="K270" s="72">
        <v>409</v>
      </c>
      <c r="L270" s="72">
        <v>0</v>
      </c>
      <c r="M270" s="72">
        <v>0</v>
      </c>
      <c r="N270" s="72">
        <v>0</v>
      </c>
      <c r="O270" s="323"/>
      <c r="P270" s="323"/>
    </row>
    <row r="271" spans="1:16" s="316" customFormat="1" ht="24" customHeight="1">
      <c r="A271" s="246"/>
      <c r="B271" s="39"/>
      <c r="C271" s="426" t="s">
        <v>442</v>
      </c>
      <c r="D271" s="43" t="s">
        <v>62</v>
      </c>
      <c r="E271" s="73">
        <f t="shared" si="66"/>
        <v>0</v>
      </c>
      <c r="F271" s="72">
        <v>0</v>
      </c>
      <c r="G271" s="72">
        <v>0</v>
      </c>
      <c r="H271" s="72">
        <v>0</v>
      </c>
      <c r="I271" s="72">
        <v>0</v>
      </c>
      <c r="J271" s="73">
        <f t="shared" si="67"/>
        <v>16287</v>
      </c>
      <c r="K271" s="72">
        <v>16287</v>
      </c>
      <c r="L271" s="72">
        <v>0</v>
      </c>
      <c r="M271" s="72">
        <v>0</v>
      </c>
      <c r="N271" s="72">
        <v>0</v>
      </c>
      <c r="O271" s="323"/>
      <c r="P271" s="323"/>
    </row>
    <row r="272" spans="1:16" s="316" customFormat="1" ht="24" customHeight="1">
      <c r="A272" s="246"/>
      <c r="B272" s="39"/>
      <c r="C272" s="426" t="s">
        <v>306</v>
      </c>
      <c r="D272" s="43" t="s">
        <v>62</v>
      </c>
      <c r="E272" s="73">
        <f t="shared" si="66"/>
        <v>0</v>
      </c>
      <c r="F272" s="72">
        <v>0</v>
      </c>
      <c r="G272" s="72">
        <v>0</v>
      </c>
      <c r="H272" s="72">
        <v>0</v>
      </c>
      <c r="I272" s="72">
        <v>0</v>
      </c>
      <c r="J272" s="73">
        <f t="shared" si="67"/>
        <v>959</v>
      </c>
      <c r="K272" s="72">
        <v>959</v>
      </c>
      <c r="L272" s="72">
        <v>0</v>
      </c>
      <c r="M272" s="72">
        <v>0</v>
      </c>
      <c r="N272" s="72">
        <v>0</v>
      </c>
      <c r="O272" s="323"/>
      <c r="P272" s="323"/>
    </row>
    <row r="273" spans="1:16" s="316" customFormat="1" ht="24" customHeight="1">
      <c r="A273" s="246"/>
      <c r="B273" s="39"/>
      <c r="C273" s="426" t="s">
        <v>443</v>
      </c>
      <c r="D273" s="43" t="s">
        <v>64</v>
      </c>
      <c r="E273" s="73">
        <f t="shared" si="66"/>
        <v>0</v>
      </c>
      <c r="F273" s="72">
        <v>0</v>
      </c>
      <c r="G273" s="72">
        <v>0</v>
      </c>
      <c r="H273" s="72">
        <v>0</v>
      </c>
      <c r="I273" s="72">
        <v>0</v>
      </c>
      <c r="J273" s="73">
        <f t="shared" si="67"/>
        <v>1461</v>
      </c>
      <c r="K273" s="72">
        <v>1461</v>
      </c>
      <c r="L273" s="72">
        <v>0</v>
      </c>
      <c r="M273" s="72">
        <v>0</v>
      </c>
      <c r="N273" s="72">
        <v>0</v>
      </c>
      <c r="O273" s="323"/>
      <c r="P273" s="323"/>
    </row>
    <row r="274" spans="1:16" s="316" customFormat="1" ht="24" customHeight="1">
      <c r="A274" s="246"/>
      <c r="B274" s="39"/>
      <c r="C274" s="426" t="s">
        <v>307</v>
      </c>
      <c r="D274" s="43" t="s">
        <v>64</v>
      </c>
      <c r="E274" s="73">
        <f t="shared" si="66"/>
        <v>0</v>
      </c>
      <c r="F274" s="72">
        <v>0</v>
      </c>
      <c r="G274" s="72">
        <v>0</v>
      </c>
      <c r="H274" s="72">
        <v>0</v>
      </c>
      <c r="I274" s="72">
        <v>0</v>
      </c>
      <c r="J274" s="73">
        <f t="shared" si="67"/>
        <v>86</v>
      </c>
      <c r="K274" s="72">
        <v>86</v>
      </c>
      <c r="L274" s="72">
        <v>0</v>
      </c>
      <c r="M274" s="72">
        <v>0</v>
      </c>
      <c r="N274" s="72">
        <v>0</v>
      </c>
      <c r="O274" s="323"/>
      <c r="P274" s="323"/>
    </row>
    <row r="275" spans="1:16" s="316" customFormat="1" ht="24" customHeight="1">
      <c r="A275" s="246"/>
      <c r="B275" s="39"/>
      <c r="C275" s="426" t="s">
        <v>445</v>
      </c>
      <c r="D275" s="43" t="s">
        <v>21</v>
      </c>
      <c r="E275" s="73">
        <f t="shared" si="66"/>
        <v>0</v>
      </c>
      <c r="F275" s="72">
        <v>0</v>
      </c>
      <c r="G275" s="72">
        <v>0</v>
      </c>
      <c r="H275" s="72">
        <v>0</v>
      </c>
      <c r="I275" s="72">
        <v>0</v>
      </c>
      <c r="J275" s="73">
        <f t="shared" si="67"/>
        <v>4198</v>
      </c>
      <c r="K275" s="72">
        <v>4198</v>
      </c>
      <c r="L275" s="72">
        <v>0</v>
      </c>
      <c r="M275" s="72">
        <v>0</v>
      </c>
      <c r="N275" s="72">
        <v>0</v>
      </c>
      <c r="O275" s="323"/>
      <c r="P275" s="323"/>
    </row>
    <row r="276" spans="1:16" s="316" customFormat="1" ht="24" customHeight="1">
      <c r="A276" s="246"/>
      <c r="B276" s="39"/>
      <c r="C276" s="426" t="s">
        <v>308</v>
      </c>
      <c r="D276" s="43" t="s">
        <v>21</v>
      </c>
      <c r="E276" s="73">
        <f t="shared" si="66"/>
        <v>0</v>
      </c>
      <c r="F276" s="72">
        <v>0</v>
      </c>
      <c r="G276" s="72">
        <v>0</v>
      </c>
      <c r="H276" s="72">
        <v>0</v>
      </c>
      <c r="I276" s="72">
        <v>0</v>
      </c>
      <c r="J276" s="73">
        <f t="shared" si="67"/>
        <v>237</v>
      </c>
      <c r="K276" s="72">
        <v>237</v>
      </c>
      <c r="L276" s="72">
        <v>0</v>
      </c>
      <c r="M276" s="72">
        <v>0</v>
      </c>
      <c r="N276" s="72">
        <v>0</v>
      </c>
      <c r="O276" s="323"/>
      <c r="P276" s="323"/>
    </row>
    <row r="277" spans="1:16" s="316" customFormat="1" ht="24" customHeight="1">
      <c r="A277" s="246"/>
      <c r="B277" s="39"/>
      <c r="C277" s="426" t="s">
        <v>444</v>
      </c>
      <c r="D277" s="43" t="s">
        <v>27</v>
      </c>
      <c r="E277" s="73">
        <f t="shared" si="66"/>
        <v>0</v>
      </c>
      <c r="F277" s="72">
        <v>0</v>
      </c>
      <c r="G277" s="72">
        <v>0</v>
      </c>
      <c r="H277" s="72">
        <v>0</v>
      </c>
      <c r="I277" s="72">
        <v>0</v>
      </c>
      <c r="J277" s="73">
        <f t="shared" si="67"/>
        <v>39719</v>
      </c>
      <c r="K277" s="72">
        <v>39719</v>
      </c>
      <c r="L277" s="72">
        <v>0</v>
      </c>
      <c r="M277" s="72">
        <v>0</v>
      </c>
      <c r="N277" s="72">
        <v>0</v>
      </c>
      <c r="O277" s="323"/>
      <c r="P277" s="323"/>
    </row>
    <row r="278" spans="1:16" s="316" customFormat="1" ht="24" customHeight="1">
      <c r="A278" s="246"/>
      <c r="B278" s="39"/>
      <c r="C278" s="426" t="s">
        <v>309</v>
      </c>
      <c r="D278" s="43" t="s">
        <v>27</v>
      </c>
      <c r="E278" s="73">
        <f t="shared" si="66"/>
        <v>0</v>
      </c>
      <c r="F278" s="72">
        <v>0</v>
      </c>
      <c r="G278" s="72">
        <v>0</v>
      </c>
      <c r="H278" s="72">
        <v>0</v>
      </c>
      <c r="I278" s="72">
        <v>0</v>
      </c>
      <c r="J278" s="73">
        <f t="shared" si="67"/>
        <v>2338</v>
      </c>
      <c r="K278" s="72">
        <v>2338</v>
      </c>
      <c r="L278" s="72">
        <v>0</v>
      </c>
      <c r="M278" s="72">
        <v>0</v>
      </c>
      <c r="N278" s="72">
        <v>0</v>
      </c>
      <c r="O278" s="323"/>
      <c r="P278" s="323"/>
    </row>
    <row r="279" spans="1:16" s="316" customFormat="1" ht="56.25" customHeight="1">
      <c r="A279" s="246"/>
      <c r="B279" s="39"/>
      <c r="C279" s="186" t="s">
        <v>446</v>
      </c>
      <c r="D279" s="317" t="s">
        <v>448</v>
      </c>
      <c r="E279" s="73">
        <f t="shared" si="66"/>
        <v>0</v>
      </c>
      <c r="F279" s="72">
        <v>0</v>
      </c>
      <c r="G279" s="72">
        <v>0</v>
      </c>
      <c r="H279" s="72">
        <v>0</v>
      </c>
      <c r="I279" s="72">
        <v>0</v>
      </c>
      <c r="J279" s="73">
        <f t="shared" si="67"/>
        <v>378</v>
      </c>
      <c r="K279" s="72">
        <v>378</v>
      </c>
      <c r="L279" s="72">
        <v>0</v>
      </c>
      <c r="M279" s="72">
        <v>0</v>
      </c>
      <c r="N279" s="72">
        <v>0</v>
      </c>
      <c r="O279" s="323"/>
      <c r="P279" s="323"/>
    </row>
    <row r="280" spans="1:16" s="316" customFormat="1" ht="54" customHeight="1">
      <c r="A280" s="246"/>
      <c r="B280" s="39"/>
      <c r="C280" s="186" t="s">
        <v>310</v>
      </c>
      <c r="D280" s="317" t="s">
        <v>472</v>
      </c>
      <c r="E280" s="73">
        <f t="shared" si="66"/>
        <v>0</v>
      </c>
      <c r="F280" s="72">
        <v>0</v>
      </c>
      <c r="G280" s="72">
        <v>0</v>
      </c>
      <c r="H280" s="72">
        <v>0</v>
      </c>
      <c r="I280" s="72">
        <v>0</v>
      </c>
      <c r="J280" s="73">
        <f t="shared" si="67"/>
        <v>22</v>
      </c>
      <c r="K280" s="72">
        <v>22</v>
      </c>
      <c r="L280" s="72">
        <v>0</v>
      </c>
      <c r="M280" s="72">
        <v>0</v>
      </c>
      <c r="N280" s="72">
        <v>0</v>
      </c>
      <c r="O280" s="323"/>
      <c r="P280" s="323"/>
    </row>
    <row r="281" spans="1:16" s="316" customFormat="1" ht="24" customHeight="1">
      <c r="A281" s="246"/>
      <c r="B281" s="39"/>
      <c r="C281" s="426" t="s">
        <v>447</v>
      </c>
      <c r="D281" s="43" t="s">
        <v>70</v>
      </c>
      <c r="E281" s="73">
        <f t="shared" si="66"/>
        <v>0</v>
      </c>
      <c r="F281" s="72">
        <v>0</v>
      </c>
      <c r="G281" s="72">
        <v>0</v>
      </c>
      <c r="H281" s="72">
        <v>0</v>
      </c>
      <c r="I281" s="72">
        <v>0</v>
      </c>
      <c r="J281" s="73">
        <f t="shared" si="67"/>
        <v>3004</v>
      </c>
      <c r="K281" s="72">
        <v>3004</v>
      </c>
      <c r="L281" s="72">
        <v>0</v>
      </c>
      <c r="M281" s="72">
        <v>0</v>
      </c>
      <c r="N281" s="72">
        <v>0</v>
      </c>
      <c r="O281" s="323"/>
      <c r="P281" s="323"/>
    </row>
    <row r="282" spans="1:16" s="316" customFormat="1" ht="24" customHeight="1">
      <c r="A282" s="246"/>
      <c r="B282" s="39"/>
      <c r="C282" s="426" t="s">
        <v>311</v>
      </c>
      <c r="D282" s="43" t="s">
        <v>70</v>
      </c>
      <c r="E282" s="73">
        <f t="shared" si="66"/>
        <v>0</v>
      </c>
      <c r="F282" s="72">
        <v>0</v>
      </c>
      <c r="G282" s="72">
        <v>0</v>
      </c>
      <c r="H282" s="72">
        <v>0</v>
      </c>
      <c r="I282" s="72">
        <v>0</v>
      </c>
      <c r="J282" s="73">
        <f t="shared" si="67"/>
        <v>176</v>
      </c>
      <c r="K282" s="72">
        <v>176</v>
      </c>
      <c r="L282" s="72">
        <v>0</v>
      </c>
      <c r="M282" s="72">
        <v>0</v>
      </c>
      <c r="N282" s="72">
        <v>0</v>
      </c>
      <c r="O282" s="323"/>
      <c r="P282" s="323"/>
    </row>
    <row r="283" spans="1:16" s="316" customFormat="1" ht="30.75" customHeight="1">
      <c r="A283" s="246"/>
      <c r="B283" s="39"/>
      <c r="C283" s="186" t="s">
        <v>451</v>
      </c>
      <c r="D283" s="188" t="s">
        <v>74</v>
      </c>
      <c r="E283" s="73">
        <f t="shared" si="66"/>
        <v>0</v>
      </c>
      <c r="F283" s="72">
        <v>0</v>
      </c>
      <c r="G283" s="72">
        <v>0</v>
      </c>
      <c r="H283" s="72">
        <v>0</v>
      </c>
      <c r="I283" s="72">
        <v>0</v>
      </c>
      <c r="J283" s="73">
        <f t="shared" si="67"/>
        <v>1530</v>
      </c>
      <c r="K283" s="72">
        <v>1530</v>
      </c>
      <c r="L283" s="72">
        <v>0</v>
      </c>
      <c r="M283" s="72">
        <v>0</v>
      </c>
      <c r="N283" s="72">
        <v>0</v>
      </c>
      <c r="O283" s="323"/>
      <c r="P283" s="323"/>
    </row>
    <row r="284" spans="1:16" s="316" customFormat="1" ht="32.25" customHeight="1">
      <c r="A284" s="246"/>
      <c r="B284" s="39"/>
      <c r="C284" s="186" t="s">
        <v>452</v>
      </c>
      <c r="D284" s="188" t="s">
        <v>74</v>
      </c>
      <c r="E284" s="73">
        <f t="shared" si="66"/>
        <v>0</v>
      </c>
      <c r="F284" s="72">
        <v>0</v>
      </c>
      <c r="G284" s="72">
        <v>0</v>
      </c>
      <c r="H284" s="72">
        <v>0</v>
      </c>
      <c r="I284" s="72">
        <v>0</v>
      </c>
      <c r="J284" s="73">
        <f t="shared" si="67"/>
        <v>91</v>
      </c>
      <c r="K284" s="72">
        <v>91</v>
      </c>
      <c r="L284" s="72">
        <v>0</v>
      </c>
      <c r="M284" s="72">
        <v>0</v>
      </c>
      <c r="N284" s="72">
        <v>0</v>
      </c>
      <c r="O284" s="323"/>
      <c r="P284" s="323"/>
    </row>
    <row r="285" spans="1:14" ht="24.75" customHeight="1">
      <c r="A285" s="118" t="s">
        <v>98</v>
      </c>
      <c r="B285" s="118"/>
      <c r="C285" s="118"/>
      <c r="D285" s="119" t="s">
        <v>99</v>
      </c>
      <c r="E285" s="148">
        <f aca="true" t="shared" si="68" ref="E285:N285">SUM(E286+E288+E292+E294+E297+E299)</f>
        <v>0</v>
      </c>
      <c r="F285" s="148">
        <f t="shared" si="68"/>
        <v>0</v>
      </c>
      <c r="G285" s="148">
        <f t="shared" si="68"/>
        <v>0</v>
      </c>
      <c r="H285" s="148">
        <f t="shared" si="68"/>
        <v>0</v>
      </c>
      <c r="I285" s="148">
        <f t="shared" si="68"/>
        <v>0</v>
      </c>
      <c r="J285" s="148">
        <f t="shared" si="68"/>
        <v>1143400</v>
      </c>
      <c r="K285" s="148">
        <f t="shared" si="68"/>
        <v>1143400</v>
      </c>
      <c r="L285" s="148">
        <f t="shared" si="68"/>
        <v>0</v>
      </c>
      <c r="M285" s="148">
        <f t="shared" si="68"/>
        <v>0</v>
      </c>
      <c r="N285" s="148">
        <f t="shared" si="68"/>
        <v>0</v>
      </c>
    </row>
    <row r="286" spans="1:14" ht="27.75" customHeight="1">
      <c r="A286" s="246"/>
      <c r="B286" s="309" t="s">
        <v>286</v>
      </c>
      <c r="C286" s="309"/>
      <c r="D286" s="303" t="s">
        <v>287</v>
      </c>
      <c r="E286" s="304">
        <f aca="true" t="shared" si="69" ref="E286:N286">SUM(E287)</f>
        <v>0</v>
      </c>
      <c r="F286" s="304">
        <f t="shared" si="69"/>
        <v>0</v>
      </c>
      <c r="G286" s="304">
        <f t="shared" si="69"/>
        <v>0</v>
      </c>
      <c r="H286" s="304">
        <f t="shared" si="69"/>
        <v>0</v>
      </c>
      <c r="I286" s="304">
        <f t="shared" si="69"/>
        <v>0</v>
      </c>
      <c r="J286" s="304">
        <f t="shared" si="69"/>
        <v>2400</v>
      </c>
      <c r="K286" s="304">
        <f t="shared" si="69"/>
        <v>2400</v>
      </c>
      <c r="L286" s="304">
        <f t="shared" si="69"/>
        <v>0</v>
      </c>
      <c r="M286" s="304">
        <f t="shared" si="69"/>
        <v>0</v>
      </c>
      <c r="N286" s="304">
        <f t="shared" si="69"/>
        <v>0</v>
      </c>
    </row>
    <row r="287" spans="1:14" ht="21.75" customHeight="1">
      <c r="A287" s="100"/>
      <c r="B287" s="39"/>
      <c r="C287" s="40">
        <v>4010</v>
      </c>
      <c r="D287" s="38" t="s">
        <v>58</v>
      </c>
      <c r="E287" s="72">
        <f>SUM(F287+G287+H287+I287)</f>
        <v>0</v>
      </c>
      <c r="F287" s="72">
        <v>0</v>
      </c>
      <c r="G287" s="72">
        <v>0</v>
      </c>
      <c r="H287" s="72">
        <v>0</v>
      </c>
      <c r="I287" s="72">
        <v>0</v>
      </c>
      <c r="J287" s="72">
        <f>K287+L287+M287+N287</f>
        <v>2400</v>
      </c>
      <c r="K287" s="72">
        <v>2400</v>
      </c>
      <c r="L287" s="72">
        <v>0</v>
      </c>
      <c r="M287" s="72">
        <v>0</v>
      </c>
      <c r="N287" s="72">
        <v>0</v>
      </c>
    </row>
    <row r="288" spans="1:14" ht="43.5" customHeight="1">
      <c r="A288" s="246"/>
      <c r="B288" s="309" t="s">
        <v>288</v>
      </c>
      <c r="C288" s="306"/>
      <c r="D288" s="308" t="s">
        <v>289</v>
      </c>
      <c r="E288" s="304">
        <f>SUM(F288+G288+H288+I288)</f>
        <v>0</v>
      </c>
      <c r="F288" s="304">
        <v>0</v>
      </c>
      <c r="G288" s="304">
        <v>0</v>
      </c>
      <c r="H288" s="304">
        <v>0</v>
      </c>
      <c r="I288" s="304">
        <v>0</v>
      </c>
      <c r="J288" s="304">
        <f>J289+J291</f>
        <v>96400</v>
      </c>
      <c r="K288" s="304">
        <f>K289+K291</f>
        <v>96400</v>
      </c>
      <c r="L288" s="304">
        <f>L289+L291</f>
        <v>0</v>
      </c>
      <c r="M288" s="304">
        <f>M289+M291</f>
        <v>0</v>
      </c>
      <c r="N288" s="304">
        <f>N289+N291</f>
        <v>0</v>
      </c>
    </row>
    <row r="289" spans="1:14" s="323" customFormat="1" ht="39.75" customHeight="1">
      <c r="A289" s="100"/>
      <c r="B289" s="39"/>
      <c r="C289" s="40">
        <v>2540</v>
      </c>
      <c r="D289" s="38" t="s">
        <v>93</v>
      </c>
      <c r="E289" s="73">
        <f aca="true" t="shared" si="70" ref="E289:N289">SUM(E290)</f>
        <v>0</v>
      </c>
      <c r="F289" s="73">
        <f t="shared" si="70"/>
        <v>0</v>
      </c>
      <c r="G289" s="73">
        <f t="shared" si="70"/>
        <v>0</v>
      </c>
      <c r="H289" s="73">
        <f t="shared" si="70"/>
        <v>0</v>
      </c>
      <c r="I289" s="73">
        <f t="shared" si="70"/>
        <v>0</v>
      </c>
      <c r="J289" s="73">
        <f t="shared" si="70"/>
        <v>90000</v>
      </c>
      <c r="K289" s="73">
        <f t="shared" si="70"/>
        <v>90000</v>
      </c>
      <c r="L289" s="73">
        <f t="shared" si="70"/>
        <v>0</v>
      </c>
      <c r="M289" s="73">
        <f t="shared" si="70"/>
        <v>0</v>
      </c>
      <c r="N289" s="73">
        <f t="shared" si="70"/>
        <v>0</v>
      </c>
    </row>
    <row r="290" spans="1:14" s="323" customFormat="1" ht="61.5" customHeight="1">
      <c r="A290" s="100"/>
      <c r="B290" s="39"/>
      <c r="C290" s="40" t="s">
        <v>8</v>
      </c>
      <c r="D290" s="38" t="s">
        <v>387</v>
      </c>
      <c r="E290" s="73">
        <f>SUM(F290+G290+H290+I290)</f>
        <v>0</v>
      </c>
      <c r="F290" s="73">
        <v>0</v>
      </c>
      <c r="G290" s="73">
        <v>0</v>
      </c>
      <c r="H290" s="73">
        <v>0</v>
      </c>
      <c r="I290" s="73">
        <v>0</v>
      </c>
      <c r="J290" s="73">
        <f>SUM(K290+L290+M290+N290)</f>
        <v>90000</v>
      </c>
      <c r="K290" s="79">
        <v>90000</v>
      </c>
      <c r="L290" s="73">
        <v>0</v>
      </c>
      <c r="M290" s="73">
        <v>0</v>
      </c>
      <c r="N290" s="73">
        <v>0</v>
      </c>
    </row>
    <row r="291" spans="1:14" ht="21.75" customHeight="1">
      <c r="A291" s="100"/>
      <c r="B291" s="39"/>
      <c r="C291" s="40">
        <v>4010</v>
      </c>
      <c r="D291" s="38" t="s">
        <v>58</v>
      </c>
      <c r="E291" s="72">
        <f>SUM(F291+G291+H291+I291)</f>
        <v>0</v>
      </c>
      <c r="F291" s="72">
        <v>0</v>
      </c>
      <c r="G291" s="72">
        <v>0</v>
      </c>
      <c r="H291" s="72">
        <v>0</v>
      </c>
      <c r="I291" s="72">
        <v>0</v>
      </c>
      <c r="J291" s="72">
        <f>K291+L291+M291+N291</f>
        <v>6400</v>
      </c>
      <c r="K291" s="72">
        <v>6400</v>
      </c>
      <c r="L291" s="72">
        <v>0</v>
      </c>
      <c r="M291" s="72">
        <v>0</v>
      </c>
      <c r="N291" s="72">
        <v>0</v>
      </c>
    </row>
    <row r="292" spans="1:14" ht="24.75" customHeight="1">
      <c r="A292" s="246"/>
      <c r="B292" s="309" t="s">
        <v>290</v>
      </c>
      <c r="C292" s="306"/>
      <c r="D292" s="308" t="s">
        <v>291</v>
      </c>
      <c r="E292" s="304">
        <f>SUM(F292+G292+H292+I292)</f>
        <v>0</v>
      </c>
      <c r="F292" s="304">
        <v>0</v>
      </c>
      <c r="G292" s="304">
        <v>0</v>
      </c>
      <c r="H292" s="304">
        <v>0</v>
      </c>
      <c r="I292" s="304">
        <v>0</v>
      </c>
      <c r="J292" s="304">
        <f>J293</f>
        <v>7000</v>
      </c>
      <c r="K292" s="304">
        <f>K293</f>
        <v>7000</v>
      </c>
      <c r="L292" s="304">
        <f>L293</f>
        <v>0</v>
      </c>
      <c r="M292" s="304">
        <f>M293</f>
        <v>0</v>
      </c>
      <c r="N292" s="304">
        <f>N293</f>
        <v>0</v>
      </c>
    </row>
    <row r="293" spans="1:14" ht="21.75" customHeight="1">
      <c r="A293" s="100"/>
      <c r="B293" s="39"/>
      <c r="C293" s="40">
        <v>4010</v>
      </c>
      <c r="D293" s="38" t="s">
        <v>58</v>
      </c>
      <c r="E293" s="72">
        <f>SUM(F293+G293+H293+I293)</f>
        <v>0</v>
      </c>
      <c r="F293" s="72">
        <v>0</v>
      </c>
      <c r="G293" s="72">
        <v>0</v>
      </c>
      <c r="H293" s="72">
        <v>0</v>
      </c>
      <c r="I293" s="72">
        <v>0</v>
      </c>
      <c r="J293" s="72">
        <f>K293+L293+M293+N293</f>
        <v>7000</v>
      </c>
      <c r="K293" s="72">
        <v>7000</v>
      </c>
      <c r="L293" s="72">
        <v>0</v>
      </c>
      <c r="M293" s="72">
        <v>0</v>
      </c>
      <c r="N293" s="72">
        <v>0</v>
      </c>
    </row>
    <row r="294" spans="1:14" ht="24.75" customHeight="1">
      <c r="A294" s="246"/>
      <c r="B294" s="309" t="s">
        <v>301</v>
      </c>
      <c r="C294" s="306"/>
      <c r="D294" s="308" t="s">
        <v>327</v>
      </c>
      <c r="E294" s="304">
        <f aca="true" t="shared" si="71" ref="E294:N294">E295</f>
        <v>0</v>
      </c>
      <c r="F294" s="304">
        <f t="shared" si="71"/>
        <v>0</v>
      </c>
      <c r="G294" s="304">
        <f t="shared" si="71"/>
        <v>0</v>
      </c>
      <c r="H294" s="304">
        <f t="shared" si="71"/>
        <v>0</v>
      </c>
      <c r="I294" s="304">
        <f t="shared" si="71"/>
        <v>0</v>
      </c>
      <c r="J294" s="304">
        <f t="shared" si="71"/>
        <v>1020000</v>
      </c>
      <c r="K294" s="304">
        <f t="shared" si="71"/>
        <v>1020000</v>
      </c>
      <c r="L294" s="304">
        <f t="shared" si="71"/>
        <v>0</v>
      </c>
      <c r="M294" s="304">
        <f t="shared" si="71"/>
        <v>0</v>
      </c>
      <c r="N294" s="304">
        <f t="shared" si="71"/>
        <v>0</v>
      </c>
    </row>
    <row r="295" spans="1:14" ht="35.25" customHeight="1">
      <c r="A295" s="100"/>
      <c r="B295" s="39"/>
      <c r="C295" s="51">
        <v>2540</v>
      </c>
      <c r="D295" s="43" t="s">
        <v>93</v>
      </c>
      <c r="E295" s="72">
        <v>0</v>
      </c>
      <c r="F295" s="72">
        <v>0</v>
      </c>
      <c r="G295" s="72">
        <v>0</v>
      </c>
      <c r="H295" s="72">
        <v>0</v>
      </c>
      <c r="I295" s="72">
        <v>0</v>
      </c>
      <c r="J295" s="72">
        <f>K295+L295+M295+N295</f>
        <v>1020000</v>
      </c>
      <c r="K295" s="72">
        <f>SUM(K296)</f>
        <v>1020000</v>
      </c>
      <c r="L295" s="72">
        <f>SUM(L296)</f>
        <v>0</v>
      </c>
      <c r="M295" s="72">
        <f>SUM(M296)</f>
        <v>0</v>
      </c>
      <c r="N295" s="72">
        <f>SUM(N296)</f>
        <v>0</v>
      </c>
    </row>
    <row r="296" spans="1:14" s="323" customFormat="1" ht="62.25" customHeight="1">
      <c r="A296" s="100"/>
      <c r="B296" s="39"/>
      <c r="C296" s="40" t="s">
        <v>8</v>
      </c>
      <c r="D296" s="38" t="s">
        <v>401</v>
      </c>
      <c r="E296" s="73">
        <f>SUM(F296+G296+H296+I296)</f>
        <v>0</v>
      </c>
      <c r="F296" s="73">
        <v>0</v>
      </c>
      <c r="G296" s="73">
        <v>0</v>
      </c>
      <c r="H296" s="73">
        <v>0</v>
      </c>
      <c r="I296" s="73">
        <v>0</v>
      </c>
      <c r="J296" s="73">
        <f>SUM(K296+L296+M296+N296)</f>
        <v>1020000</v>
      </c>
      <c r="K296" s="79">
        <v>1020000</v>
      </c>
      <c r="L296" s="73">
        <v>0</v>
      </c>
      <c r="M296" s="73">
        <v>0</v>
      </c>
      <c r="N296" s="73">
        <v>0</v>
      </c>
    </row>
    <row r="297" spans="1:14" ht="28.5" customHeight="1">
      <c r="A297" s="246"/>
      <c r="B297" s="306">
        <v>85446</v>
      </c>
      <c r="C297" s="306"/>
      <c r="D297" s="314" t="s">
        <v>270</v>
      </c>
      <c r="E297" s="304">
        <f>SUM(F297+G297+H297+I297)</f>
        <v>0</v>
      </c>
      <c r="F297" s="304">
        <v>0</v>
      </c>
      <c r="G297" s="304">
        <v>0</v>
      </c>
      <c r="H297" s="304">
        <v>0</v>
      </c>
      <c r="I297" s="304">
        <v>0</v>
      </c>
      <c r="J297" s="304">
        <f>SUM(J298)</f>
        <v>15800</v>
      </c>
      <c r="K297" s="304">
        <f>SUM(K298)</f>
        <v>15800</v>
      </c>
      <c r="L297" s="304">
        <f>SUM(L298)</f>
        <v>0</v>
      </c>
      <c r="M297" s="304">
        <f>SUM(M298)</f>
        <v>0</v>
      </c>
      <c r="N297" s="304">
        <f>SUM(N298)</f>
        <v>0</v>
      </c>
    </row>
    <row r="298" spans="1:14" ht="32.25" customHeight="1">
      <c r="A298" s="100"/>
      <c r="B298" s="45"/>
      <c r="C298" s="40">
        <v>4700</v>
      </c>
      <c r="D298" s="46" t="s">
        <v>76</v>
      </c>
      <c r="E298" s="72">
        <f>SUM(F298+G298+H298+I298)</f>
        <v>0</v>
      </c>
      <c r="F298" s="72">
        <v>0</v>
      </c>
      <c r="G298" s="72">
        <v>0</v>
      </c>
      <c r="H298" s="72">
        <v>0</v>
      </c>
      <c r="I298" s="72">
        <v>0</v>
      </c>
      <c r="J298" s="72">
        <f>K298+L298+M298+N298</f>
        <v>15800</v>
      </c>
      <c r="K298" s="72">
        <v>15800</v>
      </c>
      <c r="L298" s="72">
        <v>0</v>
      </c>
      <c r="M298" s="72">
        <v>0</v>
      </c>
      <c r="N298" s="72">
        <v>0</v>
      </c>
    </row>
    <row r="299" spans="1:14" ht="24.75" customHeight="1">
      <c r="A299" s="246"/>
      <c r="B299" s="306">
        <v>85495</v>
      </c>
      <c r="C299" s="306"/>
      <c r="D299" s="314" t="s">
        <v>87</v>
      </c>
      <c r="E299" s="304">
        <f>SUM(F299+G299+H299+I299)</f>
        <v>0</v>
      </c>
      <c r="F299" s="304">
        <v>0</v>
      </c>
      <c r="G299" s="304">
        <v>0</v>
      </c>
      <c r="H299" s="304">
        <v>0</v>
      </c>
      <c r="I299" s="304">
        <v>0</v>
      </c>
      <c r="J299" s="304">
        <f>J300</f>
        <v>1800</v>
      </c>
      <c r="K299" s="304">
        <f>K300</f>
        <v>1800</v>
      </c>
      <c r="L299" s="304">
        <f>L300</f>
        <v>0</v>
      </c>
      <c r="M299" s="304">
        <f>M300</f>
        <v>0</v>
      </c>
      <c r="N299" s="304">
        <f>N300</f>
        <v>0</v>
      </c>
    </row>
    <row r="300" spans="1:14" ht="29.25" customHeight="1">
      <c r="A300" s="100"/>
      <c r="B300" s="45"/>
      <c r="C300" s="44">
        <v>3020</v>
      </c>
      <c r="D300" s="38" t="s">
        <v>78</v>
      </c>
      <c r="E300" s="72">
        <v>0</v>
      </c>
      <c r="F300" s="72">
        <v>0</v>
      </c>
      <c r="G300" s="72">
        <v>0</v>
      </c>
      <c r="H300" s="72">
        <v>0</v>
      </c>
      <c r="I300" s="72">
        <v>0</v>
      </c>
      <c r="J300" s="72">
        <f>K300+L300+M300+N300</f>
        <v>1800</v>
      </c>
      <c r="K300" s="72">
        <v>1800</v>
      </c>
      <c r="L300" s="72">
        <v>0</v>
      </c>
      <c r="M300" s="72">
        <v>0</v>
      </c>
      <c r="N300" s="72">
        <v>0</v>
      </c>
    </row>
    <row r="301" spans="1:14" ht="25.5" customHeight="1">
      <c r="A301" s="118" t="s">
        <v>389</v>
      </c>
      <c r="B301" s="118"/>
      <c r="C301" s="118"/>
      <c r="D301" s="119" t="s">
        <v>391</v>
      </c>
      <c r="E301" s="148">
        <f aca="true" t="shared" si="72" ref="E301:N301">E302+E306</f>
        <v>130000</v>
      </c>
      <c r="F301" s="148">
        <f t="shared" si="72"/>
        <v>130000</v>
      </c>
      <c r="G301" s="148">
        <f t="shared" si="72"/>
        <v>0</v>
      </c>
      <c r="H301" s="148">
        <f t="shared" si="72"/>
        <v>0</v>
      </c>
      <c r="I301" s="148">
        <f t="shared" si="72"/>
        <v>0</v>
      </c>
      <c r="J301" s="148">
        <f t="shared" si="72"/>
        <v>24500</v>
      </c>
      <c r="K301" s="148">
        <f t="shared" si="72"/>
        <v>24500</v>
      </c>
      <c r="L301" s="148">
        <f t="shared" si="72"/>
        <v>0</v>
      </c>
      <c r="M301" s="148">
        <f t="shared" si="72"/>
        <v>0</v>
      </c>
      <c r="N301" s="148">
        <f t="shared" si="72"/>
        <v>0</v>
      </c>
    </row>
    <row r="302" spans="1:14" ht="48" customHeight="1">
      <c r="A302" s="246"/>
      <c r="B302" s="306">
        <v>90019</v>
      </c>
      <c r="C302" s="306"/>
      <c r="D302" s="314" t="s">
        <v>402</v>
      </c>
      <c r="E302" s="304">
        <f aca="true" t="shared" si="73" ref="E302:N302">SUM(E303:E305)</f>
        <v>130000</v>
      </c>
      <c r="F302" s="304">
        <f t="shared" si="73"/>
        <v>130000</v>
      </c>
      <c r="G302" s="304">
        <f t="shared" si="73"/>
        <v>0</v>
      </c>
      <c r="H302" s="304">
        <f t="shared" si="73"/>
        <v>0</v>
      </c>
      <c r="I302" s="304">
        <f t="shared" si="73"/>
        <v>0</v>
      </c>
      <c r="J302" s="304">
        <f t="shared" si="73"/>
        <v>0</v>
      </c>
      <c r="K302" s="304">
        <f t="shared" si="73"/>
        <v>0</v>
      </c>
      <c r="L302" s="304">
        <f t="shared" si="73"/>
        <v>0</v>
      </c>
      <c r="M302" s="304">
        <f t="shared" si="73"/>
        <v>0</v>
      </c>
      <c r="N302" s="304">
        <f t="shared" si="73"/>
        <v>0</v>
      </c>
    </row>
    <row r="303" spans="1:14" ht="48" customHeight="1">
      <c r="A303" s="246"/>
      <c r="B303" s="75"/>
      <c r="C303" s="324" t="s">
        <v>403</v>
      </c>
      <c r="D303" s="325" t="s">
        <v>404</v>
      </c>
      <c r="E303" s="72">
        <f>F303+L303+M303+N303</f>
        <v>7000</v>
      </c>
      <c r="F303" s="72">
        <v>7000</v>
      </c>
      <c r="G303" s="72">
        <v>0</v>
      </c>
      <c r="H303" s="72">
        <v>0</v>
      </c>
      <c r="I303" s="72">
        <v>0</v>
      </c>
      <c r="J303" s="72">
        <v>0</v>
      </c>
      <c r="K303" s="72">
        <v>0</v>
      </c>
      <c r="L303" s="72">
        <v>0</v>
      </c>
      <c r="M303" s="72">
        <v>0</v>
      </c>
      <c r="N303" s="72">
        <v>0</v>
      </c>
    </row>
    <row r="304" spans="1:14" ht="25.5" customHeight="1">
      <c r="A304" s="246"/>
      <c r="B304" s="75"/>
      <c r="C304" s="324" t="s">
        <v>124</v>
      </c>
      <c r="D304" s="325" t="s">
        <v>125</v>
      </c>
      <c r="E304" s="72">
        <f>F304+L304+M304+N304</f>
        <v>121000</v>
      </c>
      <c r="F304" s="72">
        <v>121000</v>
      </c>
      <c r="G304" s="72">
        <v>0</v>
      </c>
      <c r="H304" s="72">
        <v>0</v>
      </c>
      <c r="I304" s="72">
        <v>0</v>
      </c>
      <c r="J304" s="72">
        <v>0</v>
      </c>
      <c r="K304" s="72">
        <v>0</v>
      </c>
      <c r="L304" s="72">
        <v>0</v>
      </c>
      <c r="M304" s="72">
        <v>0</v>
      </c>
      <c r="N304" s="72">
        <v>0</v>
      </c>
    </row>
    <row r="305" spans="1:14" ht="42.75" customHeight="1">
      <c r="A305" s="246"/>
      <c r="B305" s="75"/>
      <c r="C305" s="326" t="s">
        <v>323</v>
      </c>
      <c r="D305" s="327" t="s">
        <v>324</v>
      </c>
      <c r="E305" s="72">
        <f>F305+L305+M305+N305</f>
        <v>2000</v>
      </c>
      <c r="F305" s="72">
        <v>2000</v>
      </c>
      <c r="G305" s="72">
        <v>0</v>
      </c>
      <c r="H305" s="72">
        <v>0</v>
      </c>
      <c r="I305" s="72">
        <v>0</v>
      </c>
      <c r="J305" s="72">
        <v>0</v>
      </c>
      <c r="K305" s="72">
        <v>0</v>
      </c>
      <c r="L305" s="72">
        <v>0</v>
      </c>
      <c r="M305" s="72">
        <v>0</v>
      </c>
      <c r="N305" s="72">
        <v>0</v>
      </c>
    </row>
    <row r="306" spans="1:14" s="328" customFormat="1" ht="31.5" customHeight="1">
      <c r="A306" s="246"/>
      <c r="B306" s="309" t="s">
        <v>390</v>
      </c>
      <c r="C306" s="306"/>
      <c r="D306" s="308" t="s">
        <v>87</v>
      </c>
      <c r="E306" s="313">
        <f>SUM(E307:E309)</f>
        <v>0</v>
      </c>
      <c r="F306" s="313">
        <f>SUM(F307:F309)</f>
        <v>0</v>
      </c>
      <c r="G306" s="313">
        <f>SUM(G307:G309)</f>
        <v>0</v>
      </c>
      <c r="H306" s="313">
        <f>SUM(H307:H309)</f>
        <v>0</v>
      </c>
      <c r="I306" s="313">
        <f>SUM(I307:I309)</f>
        <v>0</v>
      </c>
      <c r="J306" s="313">
        <f>SUM(K306:N306)</f>
        <v>24500</v>
      </c>
      <c r="K306" s="313">
        <f>SUM(K307:K309)</f>
        <v>24500</v>
      </c>
      <c r="L306" s="313">
        <f>SUM(L307:L309)</f>
        <v>0</v>
      </c>
      <c r="M306" s="313">
        <f>SUM(M307:M309)</f>
        <v>0</v>
      </c>
      <c r="N306" s="313">
        <f>SUM(N307:N309)</f>
        <v>0</v>
      </c>
    </row>
    <row r="307" spans="1:14" s="323" customFormat="1" ht="21.75" customHeight="1">
      <c r="A307" s="246"/>
      <c r="B307" s="2"/>
      <c r="C307" s="40">
        <v>4170</v>
      </c>
      <c r="D307" s="38" t="s">
        <v>81</v>
      </c>
      <c r="E307" s="73">
        <f>SUM(F307+G307+H307+I307)</f>
        <v>0</v>
      </c>
      <c r="F307" s="73">
        <v>0</v>
      </c>
      <c r="G307" s="73">
        <v>0</v>
      </c>
      <c r="H307" s="73">
        <v>0</v>
      </c>
      <c r="I307" s="73">
        <v>0</v>
      </c>
      <c r="J307" s="73">
        <f>SUM(K307+L307+M307+N307)</f>
        <v>3000</v>
      </c>
      <c r="K307" s="73">
        <v>3000</v>
      </c>
      <c r="L307" s="73">
        <v>0</v>
      </c>
      <c r="M307" s="73">
        <v>0</v>
      </c>
      <c r="N307" s="73">
        <v>0</v>
      </c>
    </row>
    <row r="308" spans="1:14" s="323" customFormat="1" ht="21.75" customHeight="1">
      <c r="A308" s="246"/>
      <c r="B308" s="2"/>
      <c r="C308" s="40">
        <v>4210</v>
      </c>
      <c r="D308" s="38" t="s">
        <v>21</v>
      </c>
      <c r="E308" s="73">
        <f>SUM(F308+G308+H308+I308)</f>
        <v>0</v>
      </c>
      <c r="F308" s="73">
        <v>0</v>
      </c>
      <c r="G308" s="73">
        <v>0</v>
      </c>
      <c r="H308" s="73">
        <v>0</v>
      </c>
      <c r="I308" s="73">
        <v>0</v>
      </c>
      <c r="J308" s="73">
        <f>SUM(K308+L308+M308+N308)</f>
        <v>3000</v>
      </c>
      <c r="K308" s="73">
        <v>3000</v>
      </c>
      <c r="L308" s="73">
        <v>0</v>
      </c>
      <c r="M308" s="73">
        <v>0</v>
      </c>
      <c r="N308" s="73">
        <v>0</v>
      </c>
    </row>
    <row r="309" spans="1:14" s="323" customFormat="1" ht="21.75" customHeight="1">
      <c r="A309" s="246"/>
      <c r="B309" s="2"/>
      <c r="C309" s="40">
        <v>4300</v>
      </c>
      <c r="D309" s="38" t="s">
        <v>27</v>
      </c>
      <c r="E309" s="73">
        <f>SUM(F309+G309+H309+I309)</f>
        <v>0</v>
      </c>
      <c r="F309" s="73">
        <v>0</v>
      </c>
      <c r="G309" s="73">
        <v>0</v>
      </c>
      <c r="H309" s="73">
        <v>0</v>
      </c>
      <c r="I309" s="73">
        <v>0</v>
      </c>
      <c r="J309" s="73">
        <f>SUM(K309+L309+M309+N309)</f>
        <v>18500</v>
      </c>
      <c r="K309" s="73">
        <v>18500</v>
      </c>
      <c r="L309" s="73">
        <v>0</v>
      </c>
      <c r="M309" s="73">
        <v>0</v>
      </c>
      <c r="N309" s="73">
        <v>0</v>
      </c>
    </row>
    <row r="310" spans="1:14" ht="25.5" customHeight="1">
      <c r="A310" s="118" t="s">
        <v>100</v>
      </c>
      <c r="B310" s="118"/>
      <c r="C310" s="118"/>
      <c r="D310" s="119" t="s">
        <v>101</v>
      </c>
      <c r="E310" s="148">
        <f aca="true" t="shared" si="74" ref="E310:N310">E311+E314+E317+E322</f>
        <v>0</v>
      </c>
      <c r="F310" s="148">
        <f t="shared" si="74"/>
        <v>0</v>
      </c>
      <c r="G310" s="148">
        <f t="shared" si="74"/>
        <v>0</v>
      </c>
      <c r="H310" s="148">
        <f t="shared" si="74"/>
        <v>0</v>
      </c>
      <c r="I310" s="148">
        <f t="shared" si="74"/>
        <v>0</v>
      </c>
      <c r="J310" s="148">
        <f t="shared" si="74"/>
        <v>450000</v>
      </c>
      <c r="K310" s="148">
        <f t="shared" si="74"/>
        <v>450000</v>
      </c>
      <c r="L310" s="148">
        <f t="shared" si="74"/>
        <v>0</v>
      </c>
      <c r="M310" s="148">
        <f t="shared" si="74"/>
        <v>0</v>
      </c>
      <c r="N310" s="148">
        <f t="shared" si="74"/>
        <v>0</v>
      </c>
    </row>
    <row r="311" spans="1:14" ht="24" customHeight="1">
      <c r="A311" s="246"/>
      <c r="B311" s="306">
        <v>92116</v>
      </c>
      <c r="C311" s="306"/>
      <c r="D311" s="314" t="s">
        <v>103</v>
      </c>
      <c r="E311" s="304">
        <f aca="true" t="shared" si="75" ref="E311:N311">E312</f>
        <v>0</v>
      </c>
      <c r="F311" s="304">
        <f t="shared" si="75"/>
        <v>0</v>
      </c>
      <c r="G311" s="304">
        <f t="shared" si="75"/>
        <v>0</v>
      </c>
      <c r="H311" s="304">
        <f t="shared" si="75"/>
        <v>0</v>
      </c>
      <c r="I311" s="304">
        <f t="shared" si="75"/>
        <v>0</v>
      </c>
      <c r="J311" s="304">
        <f t="shared" si="75"/>
        <v>160000</v>
      </c>
      <c r="K311" s="304">
        <f t="shared" si="75"/>
        <v>160000</v>
      </c>
      <c r="L311" s="304">
        <f t="shared" si="75"/>
        <v>0</v>
      </c>
      <c r="M311" s="304">
        <f t="shared" si="75"/>
        <v>0</v>
      </c>
      <c r="N311" s="304">
        <f t="shared" si="75"/>
        <v>0</v>
      </c>
    </row>
    <row r="312" spans="1:14" ht="61.5" customHeight="1">
      <c r="A312" s="246"/>
      <c r="B312" s="75"/>
      <c r="C312" s="51">
        <v>2310</v>
      </c>
      <c r="D312" s="94" t="s">
        <v>105</v>
      </c>
      <c r="E312" s="72">
        <v>0</v>
      </c>
      <c r="F312" s="72">
        <v>0</v>
      </c>
      <c r="G312" s="72">
        <v>0</v>
      </c>
      <c r="H312" s="72">
        <v>0</v>
      </c>
      <c r="I312" s="72">
        <v>0</v>
      </c>
      <c r="J312" s="72">
        <f>K312+L312+M312+N312</f>
        <v>160000</v>
      </c>
      <c r="K312" s="72">
        <f>K313</f>
        <v>160000</v>
      </c>
      <c r="L312" s="72">
        <v>0</v>
      </c>
      <c r="M312" s="72">
        <v>0</v>
      </c>
      <c r="N312" s="72">
        <v>0</v>
      </c>
    </row>
    <row r="313" spans="1:14" ht="42.75" customHeight="1">
      <c r="A313" s="246"/>
      <c r="B313" s="75"/>
      <c r="C313" s="54" t="s">
        <v>8</v>
      </c>
      <c r="D313" s="36" t="s">
        <v>302</v>
      </c>
      <c r="E313" s="72">
        <v>0</v>
      </c>
      <c r="F313" s="72">
        <v>0</v>
      </c>
      <c r="G313" s="72">
        <v>0</v>
      </c>
      <c r="H313" s="72">
        <v>0</v>
      </c>
      <c r="I313" s="72">
        <v>0</v>
      </c>
      <c r="J313" s="72">
        <f>K313+L313+M313+N313</f>
        <v>160000</v>
      </c>
      <c r="K313" s="72">
        <v>160000</v>
      </c>
      <c r="L313" s="72">
        <v>0</v>
      </c>
      <c r="M313" s="72">
        <v>0</v>
      </c>
      <c r="N313" s="72">
        <v>0</v>
      </c>
    </row>
    <row r="314" spans="1:14" s="316" customFormat="1" ht="18.75" customHeight="1">
      <c r="A314" s="246"/>
      <c r="B314" s="309" t="s">
        <v>455</v>
      </c>
      <c r="C314" s="309"/>
      <c r="D314" s="303" t="s">
        <v>456</v>
      </c>
      <c r="E314" s="313">
        <f aca="true" t="shared" si="76" ref="E314:N314">SUM(E315)</f>
        <v>0</v>
      </c>
      <c r="F314" s="313">
        <f t="shared" si="76"/>
        <v>0</v>
      </c>
      <c r="G314" s="313">
        <f t="shared" si="76"/>
        <v>0</v>
      </c>
      <c r="H314" s="313">
        <f t="shared" si="76"/>
        <v>0</v>
      </c>
      <c r="I314" s="313">
        <f t="shared" si="76"/>
        <v>0</v>
      </c>
      <c r="J314" s="313">
        <f t="shared" si="76"/>
        <v>30000</v>
      </c>
      <c r="K314" s="313">
        <f t="shared" si="76"/>
        <v>30000</v>
      </c>
      <c r="L314" s="313">
        <f t="shared" si="76"/>
        <v>0</v>
      </c>
      <c r="M314" s="313">
        <f t="shared" si="76"/>
        <v>0</v>
      </c>
      <c r="N314" s="313">
        <f t="shared" si="76"/>
        <v>0</v>
      </c>
    </row>
    <row r="315" spans="1:14" s="316" customFormat="1" ht="69" customHeight="1">
      <c r="A315" s="246"/>
      <c r="B315" s="54"/>
      <c r="C315" s="329">
        <v>2710</v>
      </c>
      <c r="D315" s="36" t="s">
        <v>457</v>
      </c>
      <c r="E315" s="73">
        <f>E316</f>
        <v>0</v>
      </c>
      <c r="F315" s="73">
        <f>F316</f>
        <v>0</v>
      </c>
      <c r="G315" s="73">
        <f>G316</f>
        <v>0</v>
      </c>
      <c r="H315" s="73">
        <f>H316</f>
        <v>0</v>
      </c>
      <c r="I315" s="73">
        <f>I316</f>
        <v>0</v>
      </c>
      <c r="J315" s="73">
        <f>K315+L315+M315+N315</f>
        <v>30000</v>
      </c>
      <c r="K315" s="73">
        <f>K316</f>
        <v>30000</v>
      </c>
      <c r="L315" s="73">
        <f>L316</f>
        <v>0</v>
      </c>
      <c r="M315" s="73">
        <v>0</v>
      </c>
      <c r="N315" s="73">
        <f>N316</f>
        <v>0</v>
      </c>
    </row>
    <row r="316" spans="1:14" s="316" customFormat="1" ht="67.5" customHeight="1">
      <c r="A316" s="246"/>
      <c r="B316" s="54"/>
      <c r="C316" s="54" t="s">
        <v>8</v>
      </c>
      <c r="D316" s="36" t="s">
        <v>473</v>
      </c>
      <c r="E316" s="73">
        <f>SUM(F316+G316+H316+I316)</f>
        <v>0</v>
      </c>
      <c r="F316" s="73">
        <v>0</v>
      </c>
      <c r="G316" s="73">
        <v>0</v>
      </c>
      <c r="H316" s="73">
        <v>0</v>
      </c>
      <c r="I316" s="73">
        <v>0</v>
      </c>
      <c r="J316" s="73">
        <f>K316+L316+M316+N316</f>
        <v>30000</v>
      </c>
      <c r="K316" s="73">
        <v>30000</v>
      </c>
      <c r="L316" s="84">
        <v>0</v>
      </c>
      <c r="M316" s="84">
        <v>0</v>
      </c>
      <c r="N316" s="84">
        <v>0</v>
      </c>
    </row>
    <row r="317" spans="1:14" s="316" customFormat="1" ht="29.25" customHeight="1">
      <c r="A317" s="246"/>
      <c r="B317" s="309" t="s">
        <v>106</v>
      </c>
      <c r="C317" s="309"/>
      <c r="D317" s="303" t="s">
        <v>107</v>
      </c>
      <c r="E317" s="313">
        <f aca="true" t="shared" si="77" ref="E317:N317">SUM(E318)</f>
        <v>0</v>
      </c>
      <c r="F317" s="313">
        <f t="shared" si="77"/>
        <v>0</v>
      </c>
      <c r="G317" s="313">
        <f t="shared" si="77"/>
        <v>0</v>
      </c>
      <c r="H317" s="313">
        <f t="shared" si="77"/>
        <v>0</v>
      </c>
      <c r="I317" s="313">
        <f t="shared" si="77"/>
        <v>0</v>
      </c>
      <c r="J317" s="313">
        <f t="shared" si="77"/>
        <v>170000</v>
      </c>
      <c r="K317" s="313">
        <f t="shared" si="77"/>
        <v>170000</v>
      </c>
      <c r="L317" s="313">
        <f t="shared" si="77"/>
        <v>0</v>
      </c>
      <c r="M317" s="313">
        <f t="shared" si="77"/>
        <v>0</v>
      </c>
      <c r="N317" s="313">
        <f t="shared" si="77"/>
        <v>0</v>
      </c>
    </row>
    <row r="318" spans="1:14" s="316" customFormat="1" ht="77.25" customHeight="1">
      <c r="A318" s="246"/>
      <c r="B318" s="39"/>
      <c r="C318" s="39" t="s">
        <v>108</v>
      </c>
      <c r="D318" s="36" t="s">
        <v>109</v>
      </c>
      <c r="E318" s="73">
        <f aca="true" t="shared" si="78" ref="E318:N318">SUM(E319:E321)</f>
        <v>0</v>
      </c>
      <c r="F318" s="73">
        <f t="shared" si="78"/>
        <v>0</v>
      </c>
      <c r="G318" s="73">
        <f t="shared" si="78"/>
        <v>0</v>
      </c>
      <c r="H318" s="73">
        <f t="shared" si="78"/>
        <v>0</v>
      </c>
      <c r="I318" s="73">
        <f t="shared" si="78"/>
        <v>0</v>
      </c>
      <c r="J318" s="73">
        <f t="shared" si="78"/>
        <v>170000</v>
      </c>
      <c r="K318" s="73">
        <f t="shared" si="78"/>
        <v>170000</v>
      </c>
      <c r="L318" s="73">
        <f t="shared" si="78"/>
        <v>0</v>
      </c>
      <c r="M318" s="73">
        <f t="shared" si="78"/>
        <v>0</v>
      </c>
      <c r="N318" s="73">
        <f t="shared" si="78"/>
        <v>0</v>
      </c>
    </row>
    <row r="319" spans="1:14" s="316" customFormat="1" ht="27.75" customHeight="1">
      <c r="A319" s="246"/>
      <c r="B319" s="39"/>
      <c r="C319" s="39" t="s">
        <v>8</v>
      </c>
      <c r="D319" s="330" t="s">
        <v>459</v>
      </c>
      <c r="E319" s="73">
        <f>SUM(F319+G319+H319+I319)</f>
        <v>0</v>
      </c>
      <c r="F319" s="73">
        <v>0</v>
      </c>
      <c r="G319" s="73">
        <v>0</v>
      </c>
      <c r="H319" s="73">
        <v>0</v>
      </c>
      <c r="I319" s="73">
        <v>0</v>
      </c>
      <c r="J319" s="73">
        <f>SUM(K319+L319+M319+N319)</f>
        <v>50000</v>
      </c>
      <c r="K319" s="73">
        <v>50000</v>
      </c>
      <c r="L319" s="73">
        <v>0</v>
      </c>
      <c r="M319" s="73">
        <v>0</v>
      </c>
      <c r="N319" s="73">
        <v>0</v>
      </c>
    </row>
    <row r="320" spans="1:14" s="316" customFormat="1" ht="40.5" customHeight="1">
      <c r="A320" s="246"/>
      <c r="B320" s="39"/>
      <c r="C320" s="39"/>
      <c r="D320" s="330" t="s">
        <v>520</v>
      </c>
      <c r="E320" s="73">
        <f>SUM(F320+G320+H320+I320)</f>
        <v>0</v>
      </c>
      <c r="F320" s="73">
        <v>0</v>
      </c>
      <c r="G320" s="73">
        <v>0</v>
      </c>
      <c r="H320" s="73">
        <v>0</v>
      </c>
      <c r="I320" s="73">
        <v>0</v>
      </c>
      <c r="J320" s="73">
        <f>SUM(K320+L320+M320+N320)</f>
        <v>50000</v>
      </c>
      <c r="K320" s="73">
        <v>50000</v>
      </c>
      <c r="L320" s="73">
        <v>0</v>
      </c>
      <c r="M320" s="73">
        <v>0</v>
      </c>
      <c r="N320" s="73">
        <v>0</v>
      </c>
    </row>
    <row r="321" spans="1:14" s="316" customFormat="1" ht="30" customHeight="1">
      <c r="A321" s="246"/>
      <c r="B321" s="39"/>
      <c r="C321" s="39"/>
      <c r="D321" s="330" t="s">
        <v>460</v>
      </c>
      <c r="E321" s="73">
        <f>SUM(F321+G321+H321+I321)</f>
        <v>0</v>
      </c>
      <c r="F321" s="73">
        <v>0</v>
      </c>
      <c r="G321" s="73">
        <v>0</v>
      </c>
      <c r="H321" s="73">
        <v>0</v>
      </c>
      <c r="I321" s="73">
        <v>0</v>
      </c>
      <c r="J321" s="73">
        <f>SUM(K321+L321+M321+N321)</f>
        <v>70000</v>
      </c>
      <c r="K321" s="73">
        <v>70000</v>
      </c>
      <c r="L321" s="73">
        <v>0</v>
      </c>
      <c r="M321" s="73">
        <v>0</v>
      </c>
      <c r="N321" s="73">
        <v>0</v>
      </c>
    </row>
    <row r="322" spans="1:14" ht="24.75" customHeight="1">
      <c r="A322" s="246"/>
      <c r="B322" s="309" t="s">
        <v>110</v>
      </c>
      <c r="C322" s="309"/>
      <c r="D322" s="303" t="s">
        <v>111</v>
      </c>
      <c r="E322" s="304">
        <f aca="true" t="shared" si="79" ref="E322:N322">SUM(E323+E324+E325+E326+E327)</f>
        <v>0</v>
      </c>
      <c r="F322" s="304">
        <f t="shared" si="79"/>
        <v>0</v>
      </c>
      <c r="G322" s="304">
        <f t="shared" si="79"/>
        <v>0</v>
      </c>
      <c r="H322" s="304">
        <f t="shared" si="79"/>
        <v>0</v>
      </c>
      <c r="I322" s="304">
        <f t="shared" si="79"/>
        <v>0</v>
      </c>
      <c r="J322" s="304">
        <f t="shared" si="79"/>
        <v>90000</v>
      </c>
      <c r="K322" s="304">
        <f t="shared" si="79"/>
        <v>90000</v>
      </c>
      <c r="L322" s="304">
        <f t="shared" si="79"/>
        <v>0</v>
      </c>
      <c r="M322" s="304">
        <f t="shared" si="79"/>
        <v>0</v>
      </c>
      <c r="N322" s="304">
        <f t="shared" si="79"/>
        <v>0</v>
      </c>
    </row>
    <row r="323" spans="1:14" ht="21.75" customHeight="1">
      <c r="A323" s="246"/>
      <c r="B323" s="98"/>
      <c r="C323" s="39" t="s">
        <v>61</v>
      </c>
      <c r="D323" s="36" t="s">
        <v>365</v>
      </c>
      <c r="E323" s="72">
        <v>0</v>
      </c>
      <c r="F323" s="72">
        <v>0</v>
      </c>
      <c r="G323" s="72">
        <v>0</v>
      </c>
      <c r="H323" s="72">
        <v>0</v>
      </c>
      <c r="I323" s="72">
        <v>0</v>
      </c>
      <c r="J323" s="72">
        <f>K323+L323+M323+N323</f>
        <v>1075</v>
      </c>
      <c r="K323" s="72">
        <v>1075</v>
      </c>
      <c r="L323" s="72">
        <v>0</v>
      </c>
      <c r="M323" s="72">
        <v>0</v>
      </c>
      <c r="N323" s="72">
        <v>0</v>
      </c>
    </row>
    <row r="324" spans="1:14" ht="21.75" customHeight="1">
      <c r="A324" s="246"/>
      <c r="B324" s="98"/>
      <c r="C324" s="39" t="s">
        <v>63</v>
      </c>
      <c r="D324" s="36" t="s">
        <v>64</v>
      </c>
      <c r="E324" s="95">
        <v>0</v>
      </c>
      <c r="F324" s="95">
        <v>0</v>
      </c>
      <c r="G324" s="95">
        <v>0</v>
      </c>
      <c r="H324" s="95">
        <v>0</v>
      </c>
      <c r="I324" s="95">
        <v>0</v>
      </c>
      <c r="J324" s="72">
        <f>K324+L324+M324+N324</f>
        <v>175</v>
      </c>
      <c r="K324" s="202">
        <v>175</v>
      </c>
      <c r="L324" s="95">
        <v>0</v>
      </c>
      <c r="M324" s="95">
        <v>0</v>
      </c>
      <c r="N324" s="95">
        <v>0</v>
      </c>
    </row>
    <row r="325" spans="1:14" ht="21.75" customHeight="1">
      <c r="A325" s="246"/>
      <c r="B325" s="98"/>
      <c r="C325" s="39" t="s">
        <v>80</v>
      </c>
      <c r="D325" s="36" t="s">
        <v>81</v>
      </c>
      <c r="E325" s="72">
        <f>SUM(F325+G325+H325+I325)</f>
        <v>0</v>
      </c>
      <c r="F325" s="72">
        <v>0</v>
      </c>
      <c r="G325" s="72">
        <v>0</v>
      </c>
      <c r="H325" s="72">
        <v>0</v>
      </c>
      <c r="I325" s="72">
        <v>0</v>
      </c>
      <c r="J325" s="72">
        <f>K325+L325+M325+N325</f>
        <v>12000</v>
      </c>
      <c r="K325" s="72">
        <v>12000</v>
      </c>
      <c r="L325" s="72">
        <v>0</v>
      </c>
      <c r="M325" s="72">
        <v>0</v>
      </c>
      <c r="N325" s="72">
        <v>0</v>
      </c>
    </row>
    <row r="326" spans="1:14" ht="21.75" customHeight="1">
      <c r="A326" s="246"/>
      <c r="B326" s="98"/>
      <c r="C326" s="39" t="s">
        <v>20</v>
      </c>
      <c r="D326" s="36" t="s">
        <v>21</v>
      </c>
      <c r="E326" s="72">
        <f>SUM(F326+G326+H326+I326)</f>
        <v>0</v>
      </c>
      <c r="F326" s="72">
        <v>0</v>
      </c>
      <c r="G326" s="72">
        <v>0</v>
      </c>
      <c r="H326" s="72">
        <v>0</v>
      </c>
      <c r="I326" s="72">
        <v>0</v>
      </c>
      <c r="J326" s="72">
        <f>K326+L326+M326+N326</f>
        <v>2300</v>
      </c>
      <c r="K326" s="72">
        <v>2300</v>
      </c>
      <c r="L326" s="72">
        <v>0</v>
      </c>
      <c r="M326" s="72">
        <v>0</v>
      </c>
      <c r="N326" s="72">
        <v>0</v>
      </c>
    </row>
    <row r="327" spans="1:14" ht="21.75" customHeight="1">
      <c r="A327" s="246"/>
      <c r="B327" s="98"/>
      <c r="C327" s="39" t="s">
        <v>26</v>
      </c>
      <c r="D327" s="45" t="s">
        <v>27</v>
      </c>
      <c r="E327" s="72">
        <f>SUM(F327+G327+H327+I327)</f>
        <v>0</v>
      </c>
      <c r="F327" s="72">
        <v>0</v>
      </c>
      <c r="G327" s="72">
        <v>0</v>
      </c>
      <c r="H327" s="72">
        <v>0</v>
      </c>
      <c r="I327" s="72">
        <v>0</v>
      </c>
      <c r="J327" s="72">
        <f>K327+L327+M327+N327</f>
        <v>74450</v>
      </c>
      <c r="K327" s="72">
        <v>74450</v>
      </c>
      <c r="L327" s="72">
        <v>0</v>
      </c>
      <c r="M327" s="72">
        <v>0</v>
      </c>
      <c r="N327" s="72">
        <v>0</v>
      </c>
    </row>
    <row r="328" spans="1:14" ht="27.75" customHeight="1">
      <c r="A328" s="118" t="s">
        <v>112</v>
      </c>
      <c r="B328" s="118"/>
      <c r="C328" s="118"/>
      <c r="D328" s="119" t="s">
        <v>515</v>
      </c>
      <c r="E328" s="148">
        <f aca="true" t="shared" si="80" ref="E328:N328">E329+E331</f>
        <v>0</v>
      </c>
      <c r="F328" s="148">
        <f t="shared" si="80"/>
        <v>0</v>
      </c>
      <c r="G328" s="148">
        <f t="shared" si="80"/>
        <v>0</v>
      </c>
      <c r="H328" s="148">
        <f t="shared" si="80"/>
        <v>0</v>
      </c>
      <c r="I328" s="148">
        <f t="shared" si="80"/>
        <v>0</v>
      </c>
      <c r="J328" s="148">
        <f t="shared" si="80"/>
        <v>42000</v>
      </c>
      <c r="K328" s="148">
        <f t="shared" si="80"/>
        <v>42000</v>
      </c>
      <c r="L328" s="148">
        <f t="shared" si="80"/>
        <v>0</v>
      </c>
      <c r="M328" s="148">
        <f t="shared" si="80"/>
        <v>0</v>
      </c>
      <c r="N328" s="148">
        <f t="shared" si="80"/>
        <v>0</v>
      </c>
    </row>
    <row r="329" spans="1:14" ht="27.75" customHeight="1">
      <c r="A329" s="246"/>
      <c r="B329" s="309" t="s">
        <v>116</v>
      </c>
      <c r="C329" s="309"/>
      <c r="D329" s="303" t="s">
        <v>516</v>
      </c>
      <c r="E329" s="304">
        <f aca="true" t="shared" si="81" ref="E329:N329">E330</f>
        <v>0</v>
      </c>
      <c r="F329" s="304">
        <f t="shared" si="81"/>
        <v>0</v>
      </c>
      <c r="G329" s="304">
        <f t="shared" si="81"/>
        <v>0</v>
      </c>
      <c r="H329" s="304">
        <f t="shared" si="81"/>
        <v>0</v>
      </c>
      <c r="I329" s="304">
        <f t="shared" si="81"/>
        <v>0</v>
      </c>
      <c r="J329" s="304">
        <f t="shared" si="81"/>
        <v>27000</v>
      </c>
      <c r="K329" s="304">
        <f t="shared" si="81"/>
        <v>27000</v>
      </c>
      <c r="L329" s="304">
        <f t="shared" si="81"/>
        <v>0</v>
      </c>
      <c r="M329" s="304">
        <f t="shared" si="81"/>
        <v>0</v>
      </c>
      <c r="N329" s="304">
        <f t="shared" si="81"/>
        <v>0</v>
      </c>
    </row>
    <row r="330" spans="1:14" ht="54.75" customHeight="1">
      <c r="A330" s="100"/>
      <c r="B330" s="39"/>
      <c r="C330" s="51">
        <v>2310</v>
      </c>
      <c r="D330" s="94" t="s">
        <v>105</v>
      </c>
      <c r="E330" s="72">
        <v>0</v>
      </c>
      <c r="F330" s="72">
        <v>0</v>
      </c>
      <c r="G330" s="72">
        <v>0</v>
      </c>
      <c r="H330" s="72">
        <v>0</v>
      </c>
      <c r="I330" s="72">
        <v>0</v>
      </c>
      <c r="J330" s="72">
        <f>K330+L330+M330+N330</f>
        <v>27000</v>
      </c>
      <c r="K330" s="72">
        <v>27000</v>
      </c>
      <c r="L330" s="72">
        <v>0</v>
      </c>
      <c r="M330" s="72">
        <v>0</v>
      </c>
      <c r="N330" s="72">
        <v>0</v>
      </c>
    </row>
    <row r="331" spans="1:14" ht="24.75" customHeight="1">
      <c r="A331" s="246"/>
      <c r="B331" s="309" t="s">
        <v>114</v>
      </c>
      <c r="C331" s="309"/>
      <c r="D331" s="303" t="s">
        <v>87</v>
      </c>
      <c r="E331" s="304">
        <f aca="true" t="shared" si="82" ref="E331:N331">SUM(E332:E333)</f>
        <v>0</v>
      </c>
      <c r="F331" s="304">
        <f t="shared" si="82"/>
        <v>0</v>
      </c>
      <c r="G331" s="304">
        <f t="shared" si="82"/>
        <v>0</v>
      </c>
      <c r="H331" s="304">
        <f t="shared" si="82"/>
        <v>0</v>
      </c>
      <c r="I331" s="304">
        <f t="shared" si="82"/>
        <v>0</v>
      </c>
      <c r="J331" s="304">
        <f t="shared" si="82"/>
        <v>15000</v>
      </c>
      <c r="K331" s="304">
        <f t="shared" si="82"/>
        <v>15000</v>
      </c>
      <c r="L331" s="304">
        <f t="shared" si="82"/>
        <v>0</v>
      </c>
      <c r="M331" s="304">
        <f t="shared" si="82"/>
        <v>0</v>
      </c>
      <c r="N331" s="304">
        <f t="shared" si="82"/>
        <v>0</v>
      </c>
    </row>
    <row r="332" spans="1:14" s="106" customFormat="1" ht="21.75" customHeight="1">
      <c r="A332" s="100"/>
      <c r="B332" s="105"/>
      <c r="C332" s="426" t="s">
        <v>20</v>
      </c>
      <c r="D332" s="41" t="s">
        <v>21</v>
      </c>
      <c r="E332" s="72">
        <v>0</v>
      </c>
      <c r="F332" s="72">
        <v>0</v>
      </c>
      <c r="G332" s="72">
        <v>0</v>
      </c>
      <c r="H332" s="72">
        <v>0</v>
      </c>
      <c r="I332" s="72">
        <v>0</v>
      </c>
      <c r="J332" s="72">
        <f>K332+L332+M332+N332</f>
        <v>6000</v>
      </c>
      <c r="K332" s="72">
        <v>6000</v>
      </c>
      <c r="L332" s="72">
        <v>0</v>
      </c>
      <c r="M332" s="72">
        <v>0</v>
      </c>
      <c r="N332" s="72">
        <v>0</v>
      </c>
    </row>
    <row r="333" spans="1:14" s="106" customFormat="1" ht="21.75" customHeight="1">
      <c r="A333" s="100"/>
      <c r="B333" s="105"/>
      <c r="C333" s="426" t="s">
        <v>26</v>
      </c>
      <c r="D333" s="107" t="s">
        <v>27</v>
      </c>
      <c r="E333" s="72">
        <v>0</v>
      </c>
      <c r="F333" s="72">
        <v>0</v>
      </c>
      <c r="G333" s="72">
        <v>0</v>
      </c>
      <c r="H333" s="72">
        <v>0</v>
      </c>
      <c r="I333" s="72">
        <v>0</v>
      </c>
      <c r="J333" s="72">
        <f>K333+L333+M333+N333</f>
        <v>9000</v>
      </c>
      <c r="K333" s="72">
        <v>9000</v>
      </c>
      <c r="L333" s="72">
        <v>0</v>
      </c>
      <c r="M333" s="72">
        <v>0</v>
      </c>
      <c r="N333" s="72">
        <v>0</v>
      </c>
    </row>
    <row r="334" spans="1:14" ht="30" customHeight="1">
      <c r="A334" s="459" t="s">
        <v>203</v>
      </c>
      <c r="B334" s="459"/>
      <c r="C334" s="459"/>
      <c r="D334" s="460"/>
      <c r="E334" s="196">
        <f aca="true" t="shared" si="83" ref="E334:N334">E8+E12+E19+E31+E35+E55+E67+E131+E139+E147+E150+E162+E211+E232+E254+E285+E301+E310+E328</f>
        <v>104251389</v>
      </c>
      <c r="F334" s="196">
        <f t="shared" si="83"/>
        <v>91565774</v>
      </c>
      <c r="G334" s="196">
        <f t="shared" si="83"/>
        <v>10274800</v>
      </c>
      <c r="H334" s="196">
        <f t="shared" si="83"/>
        <v>2407815</v>
      </c>
      <c r="I334" s="196">
        <f t="shared" si="83"/>
        <v>3000</v>
      </c>
      <c r="J334" s="196">
        <f t="shared" si="83"/>
        <v>35687415</v>
      </c>
      <c r="K334" s="196">
        <f t="shared" si="83"/>
        <v>34977615</v>
      </c>
      <c r="L334" s="196">
        <f t="shared" si="83"/>
        <v>706800</v>
      </c>
      <c r="M334" s="196">
        <f t="shared" si="83"/>
        <v>0</v>
      </c>
      <c r="N334" s="196">
        <f t="shared" si="83"/>
        <v>3000</v>
      </c>
    </row>
    <row r="335" spans="1:14" ht="21" customHeight="1">
      <c r="A335" s="331"/>
      <c r="B335" s="331"/>
      <c r="C335" s="332" t="s">
        <v>332</v>
      </c>
      <c r="D335" s="333" t="s">
        <v>337</v>
      </c>
      <c r="E335" s="334">
        <f aca="true" t="shared" si="84" ref="E335:N335">E365</f>
        <v>420000</v>
      </c>
      <c r="F335" s="334">
        <f t="shared" si="84"/>
        <v>420000</v>
      </c>
      <c r="G335" s="334">
        <f t="shared" si="84"/>
        <v>0</v>
      </c>
      <c r="H335" s="334">
        <f t="shared" si="84"/>
        <v>0</v>
      </c>
      <c r="I335" s="334">
        <f t="shared" si="84"/>
        <v>0</v>
      </c>
      <c r="J335" s="334">
        <f t="shared" si="84"/>
        <v>0</v>
      </c>
      <c r="K335" s="334">
        <f t="shared" si="84"/>
        <v>0</v>
      </c>
      <c r="L335" s="334">
        <f t="shared" si="84"/>
        <v>0</v>
      </c>
      <c r="M335" s="334">
        <f t="shared" si="84"/>
        <v>0</v>
      </c>
      <c r="N335" s="334">
        <f t="shared" si="84"/>
        <v>0</v>
      </c>
    </row>
    <row r="336" spans="1:14" ht="30" customHeight="1">
      <c r="A336" s="31"/>
      <c r="B336" s="31"/>
      <c r="C336" s="31"/>
      <c r="D336" s="103"/>
      <c r="E336" s="104"/>
      <c r="F336" s="104"/>
      <c r="G336" s="104"/>
      <c r="H336" s="104"/>
      <c r="I336" s="104"/>
      <c r="J336" s="104"/>
      <c r="K336" s="104"/>
      <c r="L336" s="104"/>
      <c r="M336" s="104"/>
      <c r="N336" s="104"/>
    </row>
    <row r="337" spans="1:14" s="431" customFormat="1" ht="18" customHeight="1">
      <c r="A337" s="427"/>
      <c r="B337" s="427"/>
      <c r="C337" s="428"/>
      <c r="D337" s="429"/>
      <c r="E337" s="430"/>
      <c r="F337" s="430"/>
      <c r="G337" s="430"/>
      <c r="H337" s="430"/>
      <c r="I337" s="430"/>
      <c r="J337" s="430"/>
      <c r="K337" s="430"/>
      <c r="L337" s="430"/>
      <c r="M337" s="430"/>
      <c r="N337" s="430"/>
    </row>
    <row r="338" spans="2:14" ht="22.5" customHeight="1">
      <c r="B338" s="76"/>
      <c r="C338" s="197"/>
      <c r="D338" s="9"/>
      <c r="E338" s="461" t="s">
        <v>333</v>
      </c>
      <c r="F338" s="461"/>
      <c r="G338" s="461"/>
      <c r="H338" s="461"/>
      <c r="I338" s="461"/>
      <c r="J338" s="462" t="s">
        <v>334</v>
      </c>
      <c r="K338" s="462"/>
      <c r="L338" s="462"/>
      <c r="M338" s="462"/>
      <c r="N338" s="462"/>
    </row>
    <row r="339" spans="1:14" ht="15" customHeight="1">
      <c r="A339" s="125"/>
      <c r="B339" s="125"/>
      <c r="C339" s="453" t="s">
        <v>242</v>
      </c>
      <c r="D339" s="453"/>
      <c r="E339" s="335">
        <f aca="true" t="shared" si="85" ref="E339:N340">E145</f>
        <v>14060889</v>
      </c>
      <c r="F339" s="335">
        <f t="shared" si="85"/>
        <v>14060889</v>
      </c>
      <c r="G339" s="335">
        <f t="shared" si="85"/>
        <v>0</v>
      </c>
      <c r="H339" s="335">
        <f t="shared" si="85"/>
        <v>0</v>
      </c>
      <c r="I339" s="335">
        <f t="shared" si="85"/>
        <v>0</v>
      </c>
      <c r="J339" s="336">
        <f t="shared" si="85"/>
        <v>0</v>
      </c>
      <c r="K339" s="336">
        <f t="shared" si="85"/>
        <v>0</v>
      </c>
      <c r="L339" s="336">
        <f t="shared" si="85"/>
        <v>0</v>
      </c>
      <c r="M339" s="336">
        <f t="shared" si="85"/>
        <v>0</v>
      </c>
      <c r="N339" s="336">
        <f t="shared" si="85"/>
        <v>0</v>
      </c>
    </row>
    <row r="340" spans="1:14" ht="15" customHeight="1">
      <c r="A340" s="125"/>
      <c r="B340" s="125"/>
      <c r="C340" s="453" t="s">
        <v>244</v>
      </c>
      <c r="D340" s="453"/>
      <c r="E340" s="335">
        <f t="shared" si="85"/>
        <v>480000</v>
      </c>
      <c r="F340" s="335">
        <f t="shared" si="85"/>
        <v>480000</v>
      </c>
      <c r="G340" s="335">
        <f t="shared" si="85"/>
        <v>0</v>
      </c>
      <c r="H340" s="335">
        <f t="shared" si="85"/>
        <v>0</v>
      </c>
      <c r="I340" s="335">
        <f t="shared" si="85"/>
        <v>0</v>
      </c>
      <c r="J340" s="336">
        <f t="shared" si="85"/>
        <v>0</v>
      </c>
      <c r="K340" s="336">
        <f t="shared" si="85"/>
        <v>0</v>
      </c>
      <c r="L340" s="336">
        <f t="shared" si="85"/>
        <v>0</v>
      </c>
      <c r="M340" s="336">
        <f t="shared" si="85"/>
        <v>0</v>
      </c>
      <c r="N340" s="336">
        <f t="shared" si="85"/>
        <v>0</v>
      </c>
    </row>
    <row r="341" spans="1:14" ht="15" customHeight="1">
      <c r="A341" s="125"/>
      <c r="B341" s="125"/>
      <c r="C341" s="453" t="s">
        <v>50</v>
      </c>
      <c r="D341" s="453"/>
      <c r="E341" s="335">
        <f aca="true" t="shared" si="86" ref="E341:N341">E141</f>
        <v>2200000</v>
      </c>
      <c r="F341" s="335">
        <f t="shared" si="86"/>
        <v>2200000</v>
      </c>
      <c r="G341" s="335">
        <f t="shared" si="86"/>
        <v>0</v>
      </c>
      <c r="H341" s="335">
        <f t="shared" si="86"/>
        <v>0</v>
      </c>
      <c r="I341" s="335">
        <f t="shared" si="86"/>
        <v>0</v>
      </c>
      <c r="J341" s="336">
        <f t="shared" si="86"/>
        <v>0</v>
      </c>
      <c r="K341" s="336">
        <f t="shared" si="86"/>
        <v>0</v>
      </c>
      <c r="L341" s="336">
        <f t="shared" si="86"/>
        <v>0</v>
      </c>
      <c r="M341" s="336">
        <f t="shared" si="86"/>
        <v>0</v>
      </c>
      <c r="N341" s="336">
        <f t="shared" si="86"/>
        <v>0</v>
      </c>
    </row>
    <row r="342" spans="1:14" ht="15" customHeight="1">
      <c r="A342" s="125"/>
      <c r="B342" s="125"/>
      <c r="C342" s="453" t="s">
        <v>153</v>
      </c>
      <c r="D342" s="453"/>
      <c r="E342" s="335">
        <f aca="true" t="shared" si="87" ref="E342:N342">E37</f>
        <v>510</v>
      </c>
      <c r="F342" s="335">
        <f t="shared" si="87"/>
        <v>510</v>
      </c>
      <c r="G342" s="335">
        <f t="shared" si="87"/>
        <v>0</v>
      </c>
      <c r="H342" s="335">
        <f t="shared" si="87"/>
        <v>0</v>
      </c>
      <c r="I342" s="335">
        <f t="shared" si="87"/>
        <v>0</v>
      </c>
      <c r="J342" s="336">
        <f t="shared" si="87"/>
        <v>0</v>
      </c>
      <c r="K342" s="336">
        <f t="shared" si="87"/>
        <v>0</v>
      </c>
      <c r="L342" s="336">
        <f t="shared" si="87"/>
        <v>0</v>
      </c>
      <c r="M342" s="336">
        <f t="shared" si="87"/>
        <v>0</v>
      </c>
      <c r="N342" s="336">
        <f t="shared" si="87"/>
        <v>0</v>
      </c>
    </row>
    <row r="343" spans="1:14" ht="15" customHeight="1">
      <c r="A343" s="125"/>
      <c r="B343" s="125"/>
      <c r="C343" s="453" t="s">
        <v>165</v>
      </c>
      <c r="D343" s="453"/>
      <c r="E343" s="335">
        <f aca="true" t="shared" si="88" ref="E343:N343">E142</f>
        <v>50150</v>
      </c>
      <c r="F343" s="335">
        <f t="shared" si="88"/>
        <v>50150</v>
      </c>
      <c r="G343" s="335">
        <f t="shared" si="88"/>
        <v>0</v>
      </c>
      <c r="H343" s="335">
        <f t="shared" si="88"/>
        <v>0</v>
      </c>
      <c r="I343" s="335">
        <f t="shared" si="88"/>
        <v>0</v>
      </c>
      <c r="J343" s="336">
        <f t="shared" si="88"/>
        <v>0</v>
      </c>
      <c r="K343" s="336">
        <f t="shared" si="88"/>
        <v>0</v>
      </c>
      <c r="L343" s="336">
        <f t="shared" si="88"/>
        <v>0</v>
      </c>
      <c r="M343" s="336">
        <f t="shared" si="88"/>
        <v>0</v>
      </c>
      <c r="N343" s="336">
        <f t="shared" si="88"/>
        <v>0</v>
      </c>
    </row>
    <row r="344" spans="1:14" ht="15" customHeight="1">
      <c r="A344" s="125"/>
      <c r="B344" s="125"/>
      <c r="C344" s="453" t="s">
        <v>403</v>
      </c>
      <c r="D344" s="453"/>
      <c r="E344" s="335">
        <f aca="true" t="shared" si="89" ref="E344:N344">E303</f>
        <v>7000</v>
      </c>
      <c r="F344" s="335">
        <f t="shared" si="89"/>
        <v>7000</v>
      </c>
      <c r="G344" s="335">
        <f t="shared" si="89"/>
        <v>0</v>
      </c>
      <c r="H344" s="335">
        <f t="shared" si="89"/>
        <v>0</v>
      </c>
      <c r="I344" s="335">
        <f t="shared" si="89"/>
        <v>0</v>
      </c>
      <c r="J344" s="336">
        <f t="shared" si="89"/>
        <v>0</v>
      </c>
      <c r="K344" s="336">
        <f t="shared" si="89"/>
        <v>0</v>
      </c>
      <c r="L344" s="336">
        <f t="shared" si="89"/>
        <v>0</v>
      </c>
      <c r="M344" s="336">
        <f t="shared" si="89"/>
        <v>0</v>
      </c>
      <c r="N344" s="336">
        <f t="shared" si="89"/>
        <v>0</v>
      </c>
    </row>
    <row r="345" spans="1:14" ht="15" customHeight="1">
      <c r="A345" s="125"/>
      <c r="B345" s="125"/>
      <c r="C345" s="453" t="s">
        <v>52</v>
      </c>
      <c r="D345" s="453"/>
      <c r="E345" s="335">
        <f aca="true" t="shared" si="90" ref="E345:N345">E143</f>
        <v>20000</v>
      </c>
      <c r="F345" s="335">
        <f t="shared" si="90"/>
        <v>20000</v>
      </c>
      <c r="G345" s="335">
        <f t="shared" si="90"/>
        <v>0</v>
      </c>
      <c r="H345" s="335">
        <f t="shared" si="90"/>
        <v>0</v>
      </c>
      <c r="I345" s="335">
        <f t="shared" si="90"/>
        <v>0</v>
      </c>
      <c r="J345" s="336">
        <f t="shared" si="90"/>
        <v>0</v>
      </c>
      <c r="K345" s="336">
        <f t="shared" si="90"/>
        <v>0</v>
      </c>
      <c r="L345" s="336">
        <f t="shared" si="90"/>
        <v>0</v>
      </c>
      <c r="M345" s="336">
        <f t="shared" si="90"/>
        <v>0</v>
      </c>
      <c r="N345" s="336">
        <f t="shared" si="90"/>
        <v>0</v>
      </c>
    </row>
    <row r="346" spans="1:14" ht="15" customHeight="1">
      <c r="A346" s="125"/>
      <c r="B346" s="125"/>
      <c r="C346" s="453" t="s">
        <v>124</v>
      </c>
      <c r="D346" s="453"/>
      <c r="E346" s="335">
        <f aca="true" t="shared" si="91" ref="E346:N346">E84+E304</f>
        <v>123000</v>
      </c>
      <c r="F346" s="335">
        <f t="shared" si="91"/>
        <v>123000</v>
      </c>
      <c r="G346" s="335">
        <f t="shared" si="91"/>
        <v>0</v>
      </c>
      <c r="H346" s="335">
        <f t="shared" si="91"/>
        <v>0</v>
      </c>
      <c r="I346" s="335">
        <f t="shared" si="91"/>
        <v>0</v>
      </c>
      <c r="J346" s="336">
        <f t="shared" si="91"/>
        <v>0</v>
      </c>
      <c r="K346" s="336">
        <f t="shared" si="91"/>
        <v>0</v>
      </c>
      <c r="L346" s="336">
        <f t="shared" si="91"/>
        <v>0</v>
      </c>
      <c r="M346" s="336">
        <f t="shared" si="91"/>
        <v>0</v>
      </c>
      <c r="N346" s="336">
        <f t="shared" si="91"/>
        <v>0</v>
      </c>
    </row>
    <row r="347" spans="1:14" ht="15" customHeight="1">
      <c r="A347" s="125"/>
      <c r="B347" s="125"/>
      <c r="C347" s="453" t="s">
        <v>39</v>
      </c>
      <c r="D347" s="453"/>
      <c r="E347" s="337">
        <f aca="true" t="shared" si="92" ref="E347:N347">E38+E85</f>
        <v>201200</v>
      </c>
      <c r="F347" s="337">
        <f t="shared" si="92"/>
        <v>201200</v>
      </c>
      <c r="G347" s="337">
        <f t="shared" si="92"/>
        <v>0</v>
      </c>
      <c r="H347" s="337">
        <f t="shared" si="92"/>
        <v>0</v>
      </c>
      <c r="I347" s="337">
        <f t="shared" si="92"/>
        <v>0</v>
      </c>
      <c r="J347" s="338">
        <f t="shared" si="92"/>
        <v>0</v>
      </c>
      <c r="K347" s="338">
        <f t="shared" si="92"/>
        <v>0</v>
      </c>
      <c r="L347" s="338">
        <f t="shared" si="92"/>
        <v>0</v>
      </c>
      <c r="M347" s="338">
        <f t="shared" si="92"/>
        <v>0</v>
      </c>
      <c r="N347" s="338">
        <f t="shared" si="92"/>
        <v>0</v>
      </c>
    </row>
    <row r="348" spans="1:14" ht="15" customHeight="1">
      <c r="A348" s="125"/>
      <c r="B348" s="125"/>
      <c r="C348" s="453" t="s">
        <v>154</v>
      </c>
      <c r="D348" s="453"/>
      <c r="E348" s="335">
        <f aca="true" t="shared" si="93" ref="E348:N348">E39</f>
        <v>3500000</v>
      </c>
      <c r="F348" s="335">
        <f t="shared" si="93"/>
        <v>3500000</v>
      </c>
      <c r="G348" s="335">
        <f t="shared" si="93"/>
        <v>0</v>
      </c>
      <c r="H348" s="335">
        <f t="shared" si="93"/>
        <v>0</v>
      </c>
      <c r="I348" s="335">
        <f t="shared" si="93"/>
        <v>0</v>
      </c>
      <c r="J348" s="336">
        <f t="shared" si="93"/>
        <v>0</v>
      </c>
      <c r="K348" s="336">
        <f t="shared" si="93"/>
        <v>0</v>
      </c>
      <c r="L348" s="336">
        <f t="shared" si="93"/>
        <v>0</v>
      </c>
      <c r="M348" s="336">
        <f t="shared" si="93"/>
        <v>0</v>
      </c>
      <c r="N348" s="336">
        <f t="shared" si="93"/>
        <v>0</v>
      </c>
    </row>
    <row r="349" spans="1:14" ht="15" customHeight="1">
      <c r="A349" s="125"/>
      <c r="B349" s="125"/>
      <c r="C349" s="453" t="s">
        <v>40</v>
      </c>
      <c r="D349" s="453"/>
      <c r="E349" s="335">
        <f aca="true" t="shared" si="94" ref="E349:N349">E86</f>
        <v>25000</v>
      </c>
      <c r="F349" s="335">
        <f t="shared" si="94"/>
        <v>25000</v>
      </c>
      <c r="G349" s="335">
        <f t="shared" si="94"/>
        <v>0</v>
      </c>
      <c r="H349" s="335">
        <f t="shared" si="94"/>
        <v>0</v>
      </c>
      <c r="I349" s="335">
        <f t="shared" si="94"/>
        <v>0</v>
      </c>
      <c r="J349" s="336">
        <f t="shared" si="94"/>
        <v>0</v>
      </c>
      <c r="K349" s="336">
        <f t="shared" si="94"/>
        <v>0</v>
      </c>
      <c r="L349" s="336">
        <f t="shared" si="94"/>
        <v>0</v>
      </c>
      <c r="M349" s="336">
        <f t="shared" si="94"/>
        <v>0</v>
      </c>
      <c r="N349" s="336">
        <f t="shared" si="94"/>
        <v>0</v>
      </c>
    </row>
    <row r="350" spans="1:14" ht="15" customHeight="1">
      <c r="A350" s="125"/>
      <c r="B350" s="125"/>
      <c r="C350" s="453" t="s">
        <v>323</v>
      </c>
      <c r="D350" s="453"/>
      <c r="E350" s="335">
        <f aca="true" t="shared" si="95" ref="E350:N350">E305</f>
        <v>2000</v>
      </c>
      <c r="F350" s="335">
        <f t="shared" si="95"/>
        <v>2000</v>
      </c>
      <c r="G350" s="335">
        <f t="shared" si="95"/>
        <v>0</v>
      </c>
      <c r="H350" s="335">
        <f t="shared" si="95"/>
        <v>0</v>
      </c>
      <c r="I350" s="335">
        <f t="shared" si="95"/>
        <v>0</v>
      </c>
      <c r="J350" s="336">
        <f t="shared" si="95"/>
        <v>0</v>
      </c>
      <c r="K350" s="336">
        <f t="shared" si="95"/>
        <v>0</v>
      </c>
      <c r="L350" s="336">
        <f t="shared" si="95"/>
        <v>0</v>
      </c>
      <c r="M350" s="336">
        <f t="shared" si="95"/>
        <v>0</v>
      </c>
      <c r="N350" s="336">
        <f t="shared" si="95"/>
        <v>0</v>
      </c>
    </row>
    <row r="351" spans="1:14" ht="15" customHeight="1">
      <c r="A351" s="125"/>
      <c r="B351" s="125"/>
      <c r="C351" s="453" t="s">
        <v>127</v>
      </c>
      <c r="D351" s="453"/>
      <c r="E351" s="335">
        <f aca="true" t="shared" si="96" ref="E351:N351">E69+E87</f>
        <v>11500</v>
      </c>
      <c r="F351" s="335">
        <f t="shared" si="96"/>
        <v>11500</v>
      </c>
      <c r="G351" s="335">
        <f t="shared" si="96"/>
        <v>0</v>
      </c>
      <c r="H351" s="335">
        <f t="shared" si="96"/>
        <v>0</v>
      </c>
      <c r="I351" s="335">
        <f t="shared" si="96"/>
        <v>0</v>
      </c>
      <c r="J351" s="336">
        <f t="shared" si="96"/>
        <v>0</v>
      </c>
      <c r="K351" s="336">
        <f t="shared" si="96"/>
        <v>0</v>
      </c>
      <c r="L351" s="336">
        <f t="shared" si="96"/>
        <v>0</v>
      </c>
      <c r="M351" s="336">
        <f t="shared" si="96"/>
        <v>0</v>
      </c>
      <c r="N351" s="336">
        <f t="shared" si="96"/>
        <v>0</v>
      </c>
    </row>
    <row r="352" spans="1:14" ht="15" customHeight="1">
      <c r="A352" s="125"/>
      <c r="B352" s="125"/>
      <c r="C352" s="453" t="s">
        <v>18</v>
      </c>
      <c r="D352" s="453"/>
      <c r="E352" s="335">
        <f aca="true" t="shared" si="97" ref="E352:N352">E88</f>
        <v>65494</v>
      </c>
      <c r="F352" s="335">
        <f t="shared" si="97"/>
        <v>65494</v>
      </c>
      <c r="G352" s="335">
        <f t="shared" si="97"/>
        <v>0</v>
      </c>
      <c r="H352" s="335">
        <f t="shared" si="97"/>
        <v>0</v>
      </c>
      <c r="I352" s="335">
        <f t="shared" si="97"/>
        <v>0</v>
      </c>
      <c r="J352" s="336">
        <f t="shared" si="97"/>
        <v>0</v>
      </c>
      <c r="K352" s="336">
        <f t="shared" si="97"/>
        <v>0</v>
      </c>
      <c r="L352" s="336">
        <f t="shared" si="97"/>
        <v>0</v>
      </c>
      <c r="M352" s="336">
        <f t="shared" si="97"/>
        <v>0</v>
      </c>
      <c r="N352" s="336">
        <f t="shared" si="97"/>
        <v>0</v>
      </c>
    </row>
    <row r="353" spans="1:14" ht="15" customHeight="1">
      <c r="A353" s="125"/>
      <c r="B353" s="125"/>
      <c r="C353" s="454" t="s">
        <v>438</v>
      </c>
      <c r="D353" s="454"/>
      <c r="E353" s="335">
        <f aca="true" t="shared" si="98" ref="E353:N354">E265</f>
        <v>814180</v>
      </c>
      <c r="F353" s="335">
        <f t="shared" si="98"/>
        <v>814180</v>
      </c>
      <c r="G353" s="335">
        <f t="shared" si="98"/>
        <v>0</v>
      </c>
      <c r="H353" s="335">
        <f t="shared" si="98"/>
        <v>0</v>
      </c>
      <c r="I353" s="335">
        <f t="shared" si="98"/>
        <v>0</v>
      </c>
      <c r="J353" s="336">
        <f t="shared" si="98"/>
        <v>0</v>
      </c>
      <c r="K353" s="336">
        <f t="shared" si="98"/>
        <v>0</v>
      </c>
      <c r="L353" s="336">
        <f t="shared" si="98"/>
        <v>0</v>
      </c>
      <c r="M353" s="336">
        <f t="shared" si="98"/>
        <v>0</v>
      </c>
      <c r="N353" s="336">
        <f t="shared" si="98"/>
        <v>0</v>
      </c>
    </row>
    <row r="354" spans="1:14" ht="15" customHeight="1">
      <c r="A354" s="125"/>
      <c r="B354" s="125"/>
      <c r="C354" s="454" t="s">
        <v>285</v>
      </c>
      <c r="D354" s="454"/>
      <c r="E354" s="335">
        <f t="shared" si="98"/>
        <v>47900</v>
      </c>
      <c r="F354" s="335">
        <f t="shared" si="98"/>
        <v>47900</v>
      </c>
      <c r="G354" s="335">
        <f t="shared" si="98"/>
        <v>0</v>
      </c>
      <c r="H354" s="335">
        <f t="shared" si="98"/>
        <v>0</v>
      </c>
      <c r="I354" s="335">
        <f t="shared" si="98"/>
        <v>0</v>
      </c>
      <c r="J354" s="336">
        <f t="shared" si="98"/>
        <v>0</v>
      </c>
      <c r="K354" s="336">
        <f t="shared" si="98"/>
        <v>0</v>
      </c>
      <c r="L354" s="336">
        <f t="shared" si="98"/>
        <v>0</v>
      </c>
      <c r="M354" s="336">
        <f t="shared" si="98"/>
        <v>0</v>
      </c>
      <c r="N354" s="336">
        <f t="shared" si="98"/>
        <v>0</v>
      </c>
    </row>
    <row r="355" spans="1:14" ht="15" customHeight="1">
      <c r="A355" s="198"/>
      <c r="B355" s="198"/>
      <c r="C355" s="445" t="s">
        <v>172</v>
      </c>
      <c r="D355" s="445"/>
      <c r="E355" s="335">
        <f aca="true" t="shared" si="99" ref="E355:N355">E10+E57+E61+E64+E70+E117+E135+E222+E246+E260+E40</f>
        <v>10274800</v>
      </c>
      <c r="F355" s="335">
        <f t="shared" si="99"/>
        <v>0</v>
      </c>
      <c r="G355" s="335">
        <f t="shared" si="99"/>
        <v>10274800</v>
      </c>
      <c r="H355" s="335">
        <f t="shared" si="99"/>
        <v>0</v>
      </c>
      <c r="I355" s="335">
        <f t="shared" si="99"/>
        <v>0</v>
      </c>
      <c r="J355" s="336">
        <f t="shared" si="99"/>
        <v>0</v>
      </c>
      <c r="K355" s="336">
        <f t="shared" si="99"/>
        <v>0</v>
      </c>
      <c r="L355" s="336">
        <f t="shared" si="99"/>
        <v>0</v>
      </c>
      <c r="M355" s="336">
        <f t="shared" si="99"/>
        <v>0</v>
      </c>
      <c r="N355" s="336">
        <f t="shared" si="99"/>
        <v>0</v>
      </c>
    </row>
    <row r="356" spans="1:14" ht="15" customHeight="1">
      <c r="A356" s="198"/>
      <c r="B356" s="198"/>
      <c r="C356" s="436" t="s">
        <v>236</v>
      </c>
      <c r="D356" s="436"/>
      <c r="E356" s="335">
        <f aca="true" t="shared" si="100" ref="E356:N356">E118</f>
        <v>3000</v>
      </c>
      <c r="F356" s="335">
        <f t="shared" si="100"/>
        <v>0</v>
      </c>
      <c r="G356" s="335">
        <f t="shared" si="100"/>
        <v>0</v>
      </c>
      <c r="H356" s="335">
        <f t="shared" si="100"/>
        <v>0</v>
      </c>
      <c r="I356" s="335">
        <f t="shared" si="100"/>
        <v>3000</v>
      </c>
      <c r="J356" s="336">
        <f t="shared" si="100"/>
        <v>0</v>
      </c>
      <c r="K356" s="336">
        <f t="shared" si="100"/>
        <v>0</v>
      </c>
      <c r="L356" s="336">
        <f t="shared" si="100"/>
        <v>0</v>
      </c>
      <c r="M356" s="336">
        <f t="shared" si="100"/>
        <v>0</v>
      </c>
      <c r="N356" s="336">
        <f t="shared" si="100"/>
        <v>0</v>
      </c>
    </row>
    <row r="357" spans="1:14" ht="15" customHeight="1">
      <c r="A357" s="198"/>
      <c r="B357" s="198"/>
      <c r="C357" s="436" t="s">
        <v>230</v>
      </c>
      <c r="D357" s="436"/>
      <c r="E357" s="335">
        <f>SUM(F357:I357)</f>
        <v>10059934</v>
      </c>
      <c r="F357" s="335">
        <f aca="true" t="shared" si="101" ref="F357:N357">F213+F241</f>
        <v>10059934</v>
      </c>
      <c r="G357" s="335">
        <f t="shared" si="101"/>
        <v>0</v>
      </c>
      <c r="H357" s="335">
        <f t="shared" si="101"/>
        <v>0</v>
      </c>
      <c r="I357" s="335">
        <f t="shared" si="101"/>
        <v>0</v>
      </c>
      <c r="J357" s="336">
        <f t="shared" si="101"/>
        <v>0</v>
      </c>
      <c r="K357" s="336">
        <f t="shared" si="101"/>
        <v>0</v>
      </c>
      <c r="L357" s="336">
        <f t="shared" si="101"/>
        <v>0</v>
      </c>
      <c r="M357" s="336">
        <f t="shared" si="101"/>
        <v>0</v>
      </c>
      <c r="N357" s="336">
        <f t="shared" si="101"/>
        <v>0</v>
      </c>
    </row>
    <row r="358" spans="1:14" ht="15" customHeight="1">
      <c r="A358" s="198"/>
      <c r="B358" s="198"/>
      <c r="C358" s="440">
        <v>2310</v>
      </c>
      <c r="D358" s="440"/>
      <c r="E358" s="335">
        <f aca="true" t="shared" si="102" ref="E358:N358">E30+E203</f>
        <v>360000</v>
      </c>
      <c r="F358" s="335">
        <f t="shared" si="102"/>
        <v>0</v>
      </c>
      <c r="G358" s="335">
        <f t="shared" si="102"/>
        <v>0</v>
      </c>
      <c r="H358" s="335">
        <f t="shared" si="102"/>
        <v>360000</v>
      </c>
      <c r="I358" s="335">
        <f t="shared" si="102"/>
        <v>0</v>
      </c>
      <c r="J358" s="336">
        <f t="shared" si="102"/>
        <v>0</v>
      </c>
      <c r="K358" s="336">
        <f t="shared" si="102"/>
        <v>0</v>
      </c>
      <c r="L358" s="336">
        <f t="shared" si="102"/>
        <v>0</v>
      </c>
      <c r="M358" s="336">
        <f t="shared" si="102"/>
        <v>0</v>
      </c>
      <c r="N358" s="336">
        <f t="shared" si="102"/>
        <v>0</v>
      </c>
    </row>
    <row r="359" spans="1:14" ht="15" customHeight="1">
      <c r="A359" s="198"/>
      <c r="B359" s="198"/>
      <c r="C359" s="445" t="s">
        <v>207</v>
      </c>
      <c r="D359" s="445"/>
      <c r="E359" s="335">
        <f aca="true" t="shared" si="103" ref="E359:N359">E234+E243+E261</f>
        <v>2047815</v>
      </c>
      <c r="F359" s="335">
        <f t="shared" si="103"/>
        <v>0</v>
      </c>
      <c r="G359" s="335">
        <f t="shared" si="103"/>
        <v>0</v>
      </c>
      <c r="H359" s="335">
        <f t="shared" si="103"/>
        <v>2047815</v>
      </c>
      <c r="I359" s="335">
        <f t="shared" si="103"/>
        <v>0</v>
      </c>
      <c r="J359" s="336">
        <f t="shared" si="103"/>
        <v>0</v>
      </c>
      <c r="K359" s="336">
        <f t="shared" si="103"/>
        <v>0</v>
      </c>
      <c r="L359" s="336">
        <f t="shared" si="103"/>
        <v>0</v>
      </c>
      <c r="M359" s="336">
        <f t="shared" si="103"/>
        <v>0</v>
      </c>
      <c r="N359" s="336">
        <f t="shared" si="103"/>
        <v>0</v>
      </c>
    </row>
    <row r="360" spans="1:14" ht="15" customHeight="1">
      <c r="A360" s="198"/>
      <c r="B360" s="198"/>
      <c r="C360" s="445" t="s">
        <v>163</v>
      </c>
      <c r="D360" s="445"/>
      <c r="E360" s="335">
        <f aca="true" t="shared" si="104" ref="E360:N360">E41</f>
        <v>268000</v>
      </c>
      <c r="F360" s="335">
        <f t="shared" si="104"/>
        <v>268000</v>
      </c>
      <c r="G360" s="335">
        <f t="shared" si="104"/>
        <v>0</v>
      </c>
      <c r="H360" s="335">
        <f t="shared" si="104"/>
        <v>0</v>
      </c>
      <c r="I360" s="335">
        <f t="shared" si="104"/>
        <v>0</v>
      </c>
      <c r="J360" s="336">
        <f t="shared" si="104"/>
        <v>0</v>
      </c>
      <c r="K360" s="336">
        <f t="shared" si="104"/>
        <v>0</v>
      </c>
      <c r="L360" s="336">
        <f t="shared" si="104"/>
        <v>0</v>
      </c>
      <c r="M360" s="336">
        <f t="shared" si="104"/>
        <v>0</v>
      </c>
      <c r="N360" s="336">
        <f t="shared" si="104"/>
        <v>0</v>
      </c>
    </row>
    <row r="361" spans="1:14" ht="15" customHeight="1">
      <c r="A361" s="198"/>
      <c r="B361" s="198"/>
      <c r="C361" s="445" t="s">
        <v>228</v>
      </c>
      <c r="D361" s="445"/>
      <c r="E361" s="335">
        <f aca="true" t="shared" si="105" ref="E361:N361">E14</f>
        <v>75000</v>
      </c>
      <c r="F361" s="335">
        <f t="shared" si="105"/>
        <v>75000</v>
      </c>
      <c r="G361" s="335">
        <f t="shared" si="105"/>
        <v>0</v>
      </c>
      <c r="H361" s="335">
        <f t="shared" si="105"/>
        <v>0</v>
      </c>
      <c r="I361" s="335">
        <f t="shared" si="105"/>
        <v>0</v>
      </c>
      <c r="J361" s="336">
        <f t="shared" si="105"/>
        <v>0</v>
      </c>
      <c r="K361" s="336">
        <f t="shared" si="105"/>
        <v>0</v>
      </c>
      <c r="L361" s="336">
        <f t="shared" si="105"/>
        <v>0</v>
      </c>
      <c r="M361" s="336">
        <f t="shared" si="105"/>
        <v>0</v>
      </c>
      <c r="N361" s="336">
        <f t="shared" si="105"/>
        <v>0</v>
      </c>
    </row>
    <row r="362" spans="1:14" ht="15" customHeight="1">
      <c r="A362" s="198"/>
      <c r="B362" s="198"/>
      <c r="C362" s="445" t="s">
        <v>282</v>
      </c>
      <c r="D362" s="445"/>
      <c r="E362" s="335">
        <f aca="true" t="shared" si="106" ref="E362:N362">E263</f>
        <v>1306600</v>
      </c>
      <c r="F362" s="335">
        <f t="shared" si="106"/>
        <v>1306600</v>
      </c>
      <c r="G362" s="335">
        <f t="shared" si="106"/>
        <v>0</v>
      </c>
      <c r="H362" s="335">
        <f t="shared" si="106"/>
        <v>0</v>
      </c>
      <c r="I362" s="335">
        <f t="shared" si="106"/>
        <v>0</v>
      </c>
      <c r="J362" s="336">
        <f t="shared" si="106"/>
        <v>0</v>
      </c>
      <c r="K362" s="336">
        <f t="shared" si="106"/>
        <v>0</v>
      </c>
      <c r="L362" s="336">
        <f t="shared" si="106"/>
        <v>0</v>
      </c>
      <c r="M362" s="336">
        <f t="shared" si="106"/>
        <v>0</v>
      </c>
      <c r="N362" s="336">
        <f t="shared" si="106"/>
        <v>0</v>
      </c>
    </row>
    <row r="363" spans="1:14" ht="15" customHeight="1">
      <c r="A363" s="198"/>
      <c r="B363" s="198"/>
      <c r="C363" s="436" t="s">
        <v>250</v>
      </c>
      <c r="D363" s="436"/>
      <c r="E363" s="335">
        <f aca="true" t="shared" si="107" ref="E363:N363">E161+E154+E152</f>
        <v>54663647</v>
      </c>
      <c r="F363" s="335">
        <f t="shared" si="107"/>
        <v>54663647</v>
      </c>
      <c r="G363" s="335">
        <f t="shared" si="107"/>
        <v>0</v>
      </c>
      <c r="H363" s="335">
        <f t="shared" si="107"/>
        <v>0</v>
      </c>
      <c r="I363" s="335">
        <f t="shared" si="107"/>
        <v>0</v>
      </c>
      <c r="J363" s="336">
        <f t="shared" si="107"/>
        <v>0</v>
      </c>
      <c r="K363" s="336">
        <f t="shared" si="107"/>
        <v>0</v>
      </c>
      <c r="L363" s="336">
        <f t="shared" si="107"/>
        <v>0</v>
      </c>
      <c r="M363" s="336">
        <f t="shared" si="107"/>
        <v>0</v>
      </c>
      <c r="N363" s="336">
        <f t="shared" si="107"/>
        <v>0</v>
      </c>
    </row>
    <row r="364" spans="1:14" ht="15" customHeight="1">
      <c r="A364" s="198"/>
      <c r="B364" s="198"/>
      <c r="C364" s="436" t="s">
        <v>436</v>
      </c>
      <c r="D364" s="436"/>
      <c r="E364" s="335">
        <f aca="true" t="shared" si="108" ref="E364:N364">E26+E217</f>
        <v>1700000</v>
      </c>
      <c r="F364" s="335">
        <f t="shared" si="108"/>
        <v>1700000</v>
      </c>
      <c r="G364" s="335">
        <f t="shared" si="108"/>
        <v>0</v>
      </c>
      <c r="H364" s="335">
        <f t="shared" si="108"/>
        <v>0</v>
      </c>
      <c r="I364" s="335">
        <f t="shared" si="108"/>
        <v>0</v>
      </c>
      <c r="J364" s="336">
        <f t="shared" si="108"/>
        <v>0</v>
      </c>
      <c r="K364" s="336">
        <f t="shared" si="108"/>
        <v>0</v>
      </c>
      <c r="L364" s="336">
        <f t="shared" si="108"/>
        <v>0</v>
      </c>
      <c r="M364" s="336">
        <f t="shared" si="108"/>
        <v>0</v>
      </c>
      <c r="N364" s="336">
        <f t="shared" si="108"/>
        <v>0</v>
      </c>
    </row>
    <row r="365" spans="1:14" ht="15" customHeight="1">
      <c r="A365" s="198"/>
      <c r="B365" s="198"/>
      <c r="C365" s="446" t="s">
        <v>195</v>
      </c>
      <c r="D365" s="447"/>
      <c r="E365" s="335">
        <f>E27+E220</f>
        <v>420000</v>
      </c>
      <c r="F365" s="335">
        <f>F27+F220</f>
        <v>420000</v>
      </c>
      <c r="G365" s="335">
        <f>G27+G220</f>
        <v>0</v>
      </c>
      <c r="H365" s="335">
        <f>H27+H220</f>
        <v>0</v>
      </c>
      <c r="I365" s="335">
        <f>I27+I220</f>
        <v>0</v>
      </c>
      <c r="J365" s="336">
        <v>0</v>
      </c>
      <c r="K365" s="336">
        <v>0</v>
      </c>
      <c r="L365" s="336">
        <v>0</v>
      </c>
      <c r="M365" s="336">
        <v>0</v>
      </c>
      <c r="N365" s="336">
        <v>0</v>
      </c>
    </row>
    <row r="366" spans="1:14" ht="15" customHeight="1">
      <c r="A366" s="198"/>
      <c r="B366" s="198"/>
      <c r="C366" s="448" t="s">
        <v>271</v>
      </c>
      <c r="D366" s="448"/>
      <c r="E366" s="335">
        <f aca="true" t="shared" si="109" ref="E366:N366">E28</f>
        <v>1463770</v>
      </c>
      <c r="F366" s="335">
        <f t="shared" si="109"/>
        <v>1463770</v>
      </c>
      <c r="G366" s="335">
        <f t="shared" si="109"/>
        <v>0</v>
      </c>
      <c r="H366" s="335">
        <f t="shared" si="109"/>
        <v>0</v>
      </c>
      <c r="I366" s="335">
        <f t="shared" si="109"/>
        <v>0</v>
      </c>
      <c r="J366" s="336">
        <f t="shared" si="109"/>
        <v>0</v>
      </c>
      <c r="K366" s="336">
        <f t="shared" si="109"/>
        <v>0</v>
      </c>
      <c r="L366" s="336">
        <f t="shared" si="109"/>
        <v>0</v>
      </c>
      <c r="M366" s="336">
        <f t="shared" si="109"/>
        <v>0</v>
      </c>
      <c r="N366" s="336">
        <f t="shared" si="109"/>
        <v>0</v>
      </c>
    </row>
    <row r="367" spans="1:14" ht="15" customHeight="1">
      <c r="A367" s="198"/>
      <c r="B367" s="198"/>
      <c r="C367" s="449" t="s">
        <v>38</v>
      </c>
      <c r="D367" s="449"/>
      <c r="E367" s="339">
        <f>SUM(E339:E366)</f>
        <v>104251389</v>
      </c>
      <c r="F367" s="339">
        <f>SUM(F339:F366)</f>
        <v>91565774</v>
      </c>
      <c r="G367" s="339">
        <f>SUM(G339:G366)</f>
        <v>10274800</v>
      </c>
      <c r="H367" s="339">
        <f>SUM(H339:H366)</f>
        <v>2407815</v>
      </c>
      <c r="I367" s="339">
        <f>SUM(I339:I366)</f>
        <v>3000</v>
      </c>
      <c r="J367" s="450" t="s">
        <v>334</v>
      </c>
      <c r="K367" s="451"/>
      <c r="L367" s="451"/>
      <c r="M367" s="451"/>
      <c r="N367" s="452"/>
    </row>
    <row r="368" spans="1:14" ht="15" customHeight="1">
      <c r="A368" s="198"/>
      <c r="B368" s="198"/>
      <c r="C368" s="440">
        <v>2310</v>
      </c>
      <c r="D368" s="440"/>
      <c r="E368" s="200">
        <v>0</v>
      </c>
      <c r="F368" s="200">
        <v>0</v>
      </c>
      <c r="G368" s="200">
        <v>0</v>
      </c>
      <c r="H368" s="200">
        <v>0</v>
      </c>
      <c r="I368" s="200">
        <v>0</v>
      </c>
      <c r="J368" s="336">
        <f>J21+J30+J203+J312+J330</f>
        <v>286360</v>
      </c>
      <c r="K368" s="336">
        <f>K21+K30+K203+K312+K330</f>
        <v>286360</v>
      </c>
      <c r="L368" s="336">
        <f>L21+L30+L203+L312+L330</f>
        <v>0</v>
      </c>
      <c r="M368" s="336">
        <f>M21+M30+M203+M312+M330</f>
        <v>0</v>
      </c>
      <c r="N368" s="336">
        <f>N21+N30+N203+N312+N330</f>
        <v>0</v>
      </c>
    </row>
    <row r="369" spans="1:14" ht="15" customHeight="1">
      <c r="A369" s="198"/>
      <c r="B369" s="198"/>
      <c r="C369" s="445" t="s">
        <v>207</v>
      </c>
      <c r="D369" s="445"/>
      <c r="E369" s="200">
        <v>0</v>
      </c>
      <c r="F369" s="200">
        <v>0</v>
      </c>
      <c r="G369" s="200">
        <v>0</v>
      </c>
      <c r="H369" s="200">
        <v>0</v>
      </c>
      <c r="I369" s="200">
        <v>0</v>
      </c>
      <c r="J369" s="336">
        <f>J235+J244</f>
        <v>900000</v>
      </c>
      <c r="K369" s="336">
        <f>K235+K244</f>
        <v>900000</v>
      </c>
      <c r="L369" s="336">
        <f>L235+L244</f>
        <v>0</v>
      </c>
      <c r="M369" s="336">
        <f>M235+M244</f>
        <v>0</v>
      </c>
      <c r="N369" s="336">
        <f>N235+N244</f>
        <v>0</v>
      </c>
    </row>
    <row r="370" spans="1:14" ht="15" customHeight="1">
      <c r="A370" s="198"/>
      <c r="B370" s="198"/>
      <c r="C370" s="445" t="s">
        <v>92</v>
      </c>
      <c r="D370" s="445"/>
      <c r="E370" s="200">
        <v>0</v>
      </c>
      <c r="F370" s="200">
        <v>0</v>
      </c>
      <c r="G370" s="200">
        <v>0</v>
      </c>
      <c r="H370" s="200">
        <v>0</v>
      </c>
      <c r="I370" s="200">
        <v>0</v>
      </c>
      <c r="J370" s="336">
        <f>J170+J184+J289+J295</f>
        <v>4589000</v>
      </c>
      <c r="K370" s="336">
        <f>K170+K184+K289+K295</f>
        <v>4589000</v>
      </c>
      <c r="L370" s="336">
        <f>L170+L184+L289+L295</f>
        <v>0</v>
      </c>
      <c r="M370" s="336">
        <f>M170+M184+M289+M295</f>
        <v>0</v>
      </c>
      <c r="N370" s="336">
        <f>N170+N184+N289+N295</f>
        <v>0</v>
      </c>
    </row>
    <row r="371" spans="1:14" ht="15" customHeight="1">
      <c r="A371" s="198"/>
      <c r="B371" s="198"/>
      <c r="C371" s="445" t="s">
        <v>328</v>
      </c>
      <c r="D371" s="445"/>
      <c r="E371" s="200">
        <v>0</v>
      </c>
      <c r="F371" s="200">
        <v>0</v>
      </c>
      <c r="G371" s="200">
        <v>0</v>
      </c>
      <c r="H371" s="200">
        <v>0</v>
      </c>
      <c r="I371" s="200">
        <v>0</v>
      </c>
      <c r="J371" s="336">
        <f>J256</f>
        <v>132000</v>
      </c>
      <c r="K371" s="336">
        <f>K256</f>
        <v>132000</v>
      </c>
      <c r="L371" s="336">
        <f>L256</f>
        <v>0</v>
      </c>
      <c r="M371" s="336">
        <f>M256</f>
        <v>0</v>
      </c>
      <c r="N371" s="336">
        <f>N256</f>
        <v>0</v>
      </c>
    </row>
    <row r="372" spans="1:14" ht="15" customHeight="1">
      <c r="A372" s="198"/>
      <c r="B372" s="198"/>
      <c r="C372" s="443" t="s">
        <v>232</v>
      </c>
      <c r="D372" s="444"/>
      <c r="E372" s="200">
        <v>0</v>
      </c>
      <c r="F372" s="200">
        <v>0</v>
      </c>
      <c r="G372" s="200">
        <v>0</v>
      </c>
      <c r="H372" s="200">
        <v>0</v>
      </c>
      <c r="I372" s="200">
        <v>0</v>
      </c>
      <c r="J372" s="336">
        <f>J315</f>
        <v>30000</v>
      </c>
      <c r="K372" s="336">
        <f>K315</f>
        <v>30000</v>
      </c>
      <c r="L372" s="336">
        <f>L315</f>
        <v>0</v>
      </c>
      <c r="M372" s="336">
        <f>M315</f>
        <v>0</v>
      </c>
      <c r="N372" s="336">
        <f>N315</f>
        <v>0</v>
      </c>
    </row>
    <row r="373" spans="1:14" ht="15" customHeight="1">
      <c r="A373" s="198"/>
      <c r="B373" s="198"/>
      <c r="C373" s="445" t="s">
        <v>108</v>
      </c>
      <c r="D373" s="445"/>
      <c r="E373" s="200">
        <v>0</v>
      </c>
      <c r="F373" s="200">
        <v>0</v>
      </c>
      <c r="G373" s="200">
        <v>0</v>
      </c>
      <c r="H373" s="200">
        <v>0</v>
      </c>
      <c r="I373" s="200">
        <v>0</v>
      </c>
      <c r="J373" s="336">
        <f>J318</f>
        <v>170000</v>
      </c>
      <c r="K373" s="336">
        <f>K318</f>
        <v>170000</v>
      </c>
      <c r="L373" s="336">
        <f>L318</f>
        <v>0</v>
      </c>
      <c r="M373" s="336">
        <f>M318</f>
        <v>0</v>
      </c>
      <c r="N373" s="336">
        <f>N318</f>
        <v>0</v>
      </c>
    </row>
    <row r="374" spans="1:14" ht="15" customHeight="1">
      <c r="A374" s="198"/>
      <c r="B374" s="198"/>
      <c r="C374" s="445" t="s">
        <v>197</v>
      </c>
      <c r="D374" s="445"/>
      <c r="E374" s="200">
        <v>0</v>
      </c>
      <c r="F374" s="200">
        <v>0</v>
      </c>
      <c r="G374" s="200">
        <v>0</v>
      </c>
      <c r="H374" s="200">
        <v>0</v>
      </c>
      <c r="I374" s="200">
        <v>0</v>
      </c>
      <c r="J374" s="336">
        <f>J206+J227+J236+J248</f>
        <v>251000</v>
      </c>
      <c r="K374" s="336">
        <f>K206+K227+K236+K248</f>
        <v>251000</v>
      </c>
      <c r="L374" s="336">
        <f>L206+L227+L236+L248</f>
        <v>0</v>
      </c>
      <c r="M374" s="336">
        <f>M206+M227+M236+M248</f>
        <v>0</v>
      </c>
      <c r="N374" s="336">
        <f>N206+N227+N236+N248</f>
        <v>0</v>
      </c>
    </row>
    <row r="375" spans="1:14" ht="15" customHeight="1">
      <c r="A375" s="198"/>
      <c r="B375" s="198"/>
      <c r="C375" s="443" t="s">
        <v>413</v>
      </c>
      <c r="D375" s="444"/>
      <c r="E375" s="200">
        <v>0</v>
      </c>
      <c r="F375" s="200">
        <v>0</v>
      </c>
      <c r="G375" s="200">
        <v>0</v>
      </c>
      <c r="H375" s="200">
        <v>0</v>
      </c>
      <c r="I375" s="200">
        <v>0</v>
      </c>
      <c r="J375" s="336">
        <f>J58</f>
        <v>100000</v>
      </c>
      <c r="K375" s="336">
        <f>K58</f>
        <v>100000</v>
      </c>
      <c r="L375" s="336">
        <f>L58</f>
        <v>0</v>
      </c>
      <c r="M375" s="336">
        <f>M58</f>
        <v>0</v>
      </c>
      <c r="N375" s="336">
        <f>N58</f>
        <v>0</v>
      </c>
    </row>
    <row r="376" spans="1:14" ht="15" customHeight="1">
      <c r="A376" s="198"/>
      <c r="B376" s="198"/>
      <c r="C376" s="436" t="s">
        <v>77</v>
      </c>
      <c r="D376" s="436"/>
      <c r="E376" s="200">
        <v>0</v>
      </c>
      <c r="F376" s="200">
        <v>0</v>
      </c>
      <c r="G376" s="200">
        <v>0</v>
      </c>
      <c r="H376" s="200">
        <v>0</v>
      </c>
      <c r="I376" s="200">
        <v>0</v>
      </c>
      <c r="J376" s="336">
        <f>J89+J207+J253+J300</f>
        <v>52010</v>
      </c>
      <c r="K376" s="336">
        <f>K89+K207+K253+K300</f>
        <v>52010</v>
      </c>
      <c r="L376" s="336">
        <f>L89+L207+L253+L300</f>
        <v>0</v>
      </c>
      <c r="M376" s="336">
        <f>M89+M207+M253+M300</f>
        <v>0</v>
      </c>
      <c r="N376" s="336">
        <f>N89+N207+N253+N300</f>
        <v>0</v>
      </c>
    </row>
    <row r="377" spans="1:14" ht="15" customHeight="1">
      <c r="A377" s="198"/>
      <c r="B377" s="198"/>
      <c r="C377" s="436" t="s">
        <v>67</v>
      </c>
      <c r="D377" s="436"/>
      <c r="E377" s="200">
        <v>0</v>
      </c>
      <c r="F377" s="200">
        <v>0</v>
      </c>
      <c r="G377" s="200">
        <v>0</v>
      </c>
      <c r="H377" s="200">
        <v>0</v>
      </c>
      <c r="I377" s="200">
        <v>0</v>
      </c>
      <c r="J377" s="336">
        <f>J15+J78+J119</f>
        <v>522500</v>
      </c>
      <c r="K377" s="336">
        <f>K15+K78+K119</f>
        <v>505500</v>
      </c>
      <c r="L377" s="336">
        <f>L15+L78+L119</f>
        <v>17000</v>
      </c>
      <c r="M377" s="336">
        <f>M15+M78+M119</f>
        <v>0</v>
      </c>
      <c r="N377" s="336">
        <f>N15+N78+N119</f>
        <v>0</v>
      </c>
    </row>
    <row r="378" spans="1:14" ht="15" customHeight="1">
      <c r="A378" s="198"/>
      <c r="B378" s="198"/>
      <c r="C378" s="440">
        <v>3040</v>
      </c>
      <c r="D378" s="440"/>
      <c r="E378" s="200">
        <v>0</v>
      </c>
      <c r="F378" s="200">
        <v>0</v>
      </c>
      <c r="G378" s="200">
        <v>0</v>
      </c>
      <c r="H378" s="200">
        <v>0</v>
      </c>
      <c r="I378" s="200">
        <v>0</v>
      </c>
      <c r="J378" s="336">
        <f>J127</f>
        <v>10000</v>
      </c>
      <c r="K378" s="336">
        <f>K127</f>
        <v>10000</v>
      </c>
      <c r="L378" s="336">
        <f>L127</f>
        <v>0</v>
      </c>
      <c r="M378" s="336">
        <f>M127</f>
        <v>0</v>
      </c>
      <c r="N378" s="336">
        <f>N127</f>
        <v>0</v>
      </c>
    </row>
    <row r="379" spans="1:14" ht="15" customHeight="1">
      <c r="A379" s="198"/>
      <c r="B379" s="198"/>
      <c r="C379" s="440">
        <v>4010</v>
      </c>
      <c r="D379" s="440"/>
      <c r="E379" s="200">
        <v>0</v>
      </c>
      <c r="F379" s="200">
        <v>0</v>
      </c>
      <c r="G379" s="200">
        <v>0</v>
      </c>
      <c r="H379" s="200">
        <v>0</v>
      </c>
      <c r="I379" s="200">
        <v>0</v>
      </c>
      <c r="J379" s="336">
        <f>J71+J79+J90+J164+J166+J168+J182+J196+J198+J200+J237+J287+J291+J293+J202</f>
        <v>4966670</v>
      </c>
      <c r="K379" s="336">
        <f>K71+K79+K90+K164+K166+K168+K182+K196+K198+K200+K237+K287+K291+K293+K202</f>
        <v>4764494</v>
      </c>
      <c r="L379" s="336">
        <f>L71+L79+L90+L164+L166+L168+L182+L196+L198+L200+L237+L287+L291+L293+L202</f>
        <v>202176</v>
      </c>
      <c r="M379" s="336">
        <f>M71+M79+M90+M164+M166+M168+M182+M196+M198+M200+M237+M287+M291+M293+M202</f>
        <v>0</v>
      </c>
      <c r="N379" s="336">
        <f>N71+N79+N90+N164+N166+N168+N182+N196+N198+N200+N237+N287+N291+N293+N202</f>
        <v>0</v>
      </c>
    </row>
    <row r="380" spans="1:14" ht="15" customHeight="1">
      <c r="A380" s="198"/>
      <c r="B380" s="198"/>
      <c r="C380" s="440">
        <v>4017</v>
      </c>
      <c r="D380" s="440"/>
      <c r="E380" s="200">
        <v>0</v>
      </c>
      <c r="F380" s="200">
        <v>0</v>
      </c>
      <c r="G380" s="200">
        <v>0</v>
      </c>
      <c r="H380" s="200">
        <v>0</v>
      </c>
      <c r="I380" s="200">
        <v>0</v>
      </c>
      <c r="J380" s="336">
        <f aca="true" t="shared" si="110" ref="J380:N381">J267</f>
        <v>97062</v>
      </c>
      <c r="K380" s="336">
        <f t="shared" si="110"/>
        <v>97062</v>
      </c>
      <c r="L380" s="336">
        <f t="shared" si="110"/>
        <v>0</v>
      </c>
      <c r="M380" s="336">
        <f t="shared" si="110"/>
        <v>0</v>
      </c>
      <c r="N380" s="336">
        <f t="shared" si="110"/>
        <v>0</v>
      </c>
    </row>
    <row r="381" spans="1:14" ht="15" customHeight="1">
      <c r="A381" s="198"/>
      <c r="B381" s="198"/>
      <c r="C381" s="440">
        <v>4019</v>
      </c>
      <c r="D381" s="440"/>
      <c r="E381" s="200">
        <v>0</v>
      </c>
      <c r="F381" s="200">
        <v>0</v>
      </c>
      <c r="G381" s="200">
        <v>0</v>
      </c>
      <c r="H381" s="200">
        <v>0</v>
      </c>
      <c r="I381" s="200">
        <v>0</v>
      </c>
      <c r="J381" s="336">
        <f t="shared" si="110"/>
        <v>5715</v>
      </c>
      <c r="K381" s="336">
        <f t="shared" si="110"/>
        <v>5715</v>
      </c>
      <c r="L381" s="336">
        <f t="shared" si="110"/>
        <v>0</v>
      </c>
      <c r="M381" s="336">
        <f t="shared" si="110"/>
        <v>0</v>
      </c>
      <c r="N381" s="336">
        <f t="shared" si="110"/>
        <v>0</v>
      </c>
    </row>
    <row r="382" spans="1:14" ht="15" customHeight="1">
      <c r="A382" s="198"/>
      <c r="B382" s="198"/>
      <c r="C382" s="440">
        <v>4040</v>
      </c>
      <c r="D382" s="440"/>
      <c r="E382" s="200">
        <v>0</v>
      </c>
      <c r="F382" s="200">
        <v>0</v>
      </c>
      <c r="G382" s="200">
        <v>0</v>
      </c>
      <c r="H382" s="200">
        <v>0</v>
      </c>
      <c r="I382" s="200">
        <v>0</v>
      </c>
      <c r="J382" s="336">
        <f>J72+J80+J91</f>
        <v>388350</v>
      </c>
      <c r="K382" s="336">
        <f>K72+K80+K91</f>
        <v>369606</v>
      </c>
      <c r="L382" s="336">
        <f>L72+L80+L91</f>
        <v>18744</v>
      </c>
      <c r="M382" s="336">
        <f>M72+M80+M91</f>
        <v>0</v>
      </c>
      <c r="N382" s="336">
        <f>N72+N80+N91</f>
        <v>0</v>
      </c>
    </row>
    <row r="383" spans="1:14" ht="15" customHeight="1">
      <c r="A383" s="198"/>
      <c r="B383" s="198"/>
      <c r="C383" s="441">
        <v>4047</v>
      </c>
      <c r="D383" s="442"/>
      <c r="E383" s="200">
        <v>0</v>
      </c>
      <c r="F383" s="200">
        <v>0</v>
      </c>
      <c r="G383" s="200">
        <v>0</v>
      </c>
      <c r="H383" s="200">
        <v>0</v>
      </c>
      <c r="I383" s="200">
        <v>0</v>
      </c>
      <c r="J383" s="336">
        <f aca="true" t="shared" si="111" ref="J383:N384">J269</f>
        <v>6932</v>
      </c>
      <c r="K383" s="336">
        <f t="shared" si="111"/>
        <v>6932</v>
      </c>
      <c r="L383" s="336">
        <f t="shared" si="111"/>
        <v>0</v>
      </c>
      <c r="M383" s="336">
        <f t="shared" si="111"/>
        <v>0</v>
      </c>
      <c r="N383" s="336">
        <f t="shared" si="111"/>
        <v>0</v>
      </c>
    </row>
    <row r="384" spans="1:14" ht="15" customHeight="1">
      <c r="A384" s="198"/>
      <c r="B384" s="198"/>
      <c r="C384" s="441">
        <v>4049</v>
      </c>
      <c r="D384" s="442"/>
      <c r="E384" s="200">
        <v>0</v>
      </c>
      <c r="F384" s="200">
        <v>0</v>
      </c>
      <c r="G384" s="200">
        <v>0</v>
      </c>
      <c r="H384" s="200">
        <v>0</v>
      </c>
      <c r="I384" s="200">
        <v>0</v>
      </c>
      <c r="J384" s="336">
        <f t="shared" si="111"/>
        <v>409</v>
      </c>
      <c r="K384" s="336">
        <f t="shared" si="111"/>
        <v>409</v>
      </c>
      <c r="L384" s="336">
        <f t="shared" si="111"/>
        <v>0</v>
      </c>
      <c r="M384" s="336">
        <f t="shared" si="111"/>
        <v>0</v>
      </c>
      <c r="N384" s="336">
        <f t="shared" si="111"/>
        <v>0</v>
      </c>
    </row>
    <row r="385" spans="1:14" ht="15" customHeight="1">
      <c r="A385" s="198"/>
      <c r="B385" s="198"/>
      <c r="C385" s="440">
        <v>4110</v>
      </c>
      <c r="D385" s="440"/>
      <c r="E385" s="200">
        <v>0</v>
      </c>
      <c r="F385" s="200">
        <v>0</v>
      </c>
      <c r="G385" s="200">
        <v>0</v>
      </c>
      <c r="H385" s="200">
        <v>0</v>
      </c>
      <c r="I385" s="200">
        <v>0</v>
      </c>
      <c r="J385" s="336">
        <f>J73+J81+J92+J120+J323</f>
        <v>808875</v>
      </c>
      <c r="K385" s="336">
        <f>K73+K81+K92+K120+K323</f>
        <v>778155</v>
      </c>
      <c r="L385" s="336">
        <f>L73+L81+L92+L120+L323</f>
        <v>30720</v>
      </c>
      <c r="M385" s="336">
        <f>M73+M81+M92+M120+M323</f>
        <v>0</v>
      </c>
      <c r="N385" s="336">
        <f>N73+N81+N92+N120+N323</f>
        <v>0</v>
      </c>
    </row>
    <row r="386" spans="1:14" ht="15" customHeight="1">
      <c r="A386" s="198"/>
      <c r="B386" s="198"/>
      <c r="C386" s="440">
        <v>4117</v>
      </c>
      <c r="D386" s="440"/>
      <c r="E386" s="200">
        <v>0</v>
      </c>
      <c r="F386" s="200">
        <v>0</v>
      </c>
      <c r="G386" s="200">
        <v>0</v>
      </c>
      <c r="H386" s="200">
        <v>0</v>
      </c>
      <c r="I386" s="200">
        <v>0</v>
      </c>
      <c r="J386" s="336">
        <f aca="true" t="shared" si="112" ref="J386:N387">J271</f>
        <v>16287</v>
      </c>
      <c r="K386" s="336">
        <f t="shared" si="112"/>
        <v>16287</v>
      </c>
      <c r="L386" s="336">
        <f t="shared" si="112"/>
        <v>0</v>
      </c>
      <c r="M386" s="336">
        <f t="shared" si="112"/>
        <v>0</v>
      </c>
      <c r="N386" s="336">
        <f t="shared" si="112"/>
        <v>0</v>
      </c>
    </row>
    <row r="387" spans="1:14" ht="15" customHeight="1">
      <c r="A387" s="198"/>
      <c r="B387" s="198"/>
      <c r="C387" s="440">
        <v>4119</v>
      </c>
      <c r="D387" s="440"/>
      <c r="E387" s="200">
        <v>0</v>
      </c>
      <c r="F387" s="200">
        <v>0</v>
      </c>
      <c r="G387" s="200">
        <v>0</v>
      </c>
      <c r="H387" s="200">
        <v>0</v>
      </c>
      <c r="I387" s="200">
        <v>0</v>
      </c>
      <c r="J387" s="336">
        <f t="shared" si="112"/>
        <v>959</v>
      </c>
      <c r="K387" s="336">
        <f t="shared" si="112"/>
        <v>959</v>
      </c>
      <c r="L387" s="336">
        <f t="shared" si="112"/>
        <v>0</v>
      </c>
      <c r="M387" s="336">
        <f t="shared" si="112"/>
        <v>0</v>
      </c>
      <c r="N387" s="336">
        <f t="shared" si="112"/>
        <v>0</v>
      </c>
    </row>
    <row r="388" spans="1:14" ht="15" customHeight="1">
      <c r="A388" s="198"/>
      <c r="B388" s="198"/>
      <c r="C388" s="440">
        <v>4120</v>
      </c>
      <c r="D388" s="440"/>
      <c r="E388" s="200">
        <v>0</v>
      </c>
      <c r="F388" s="200">
        <v>0</v>
      </c>
      <c r="G388" s="200">
        <v>0</v>
      </c>
      <c r="H388" s="200">
        <v>0</v>
      </c>
      <c r="I388" s="200">
        <v>0</v>
      </c>
      <c r="J388" s="336">
        <f>J74+J82+J93+J121+J324</f>
        <v>121375</v>
      </c>
      <c r="K388" s="336">
        <f>K74+K82+K93+K121+K324</f>
        <v>115715</v>
      </c>
      <c r="L388" s="336">
        <f>L74+L82+L93+L121+L324</f>
        <v>5660</v>
      </c>
      <c r="M388" s="336">
        <f>M74+M82+M93+M121+M324</f>
        <v>0</v>
      </c>
      <c r="N388" s="336">
        <f>N74+N82+N93+N121+N324</f>
        <v>0</v>
      </c>
    </row>
    <row r="389" spans="1:14" ht="15" customHeight="1">
      <c r="A389" s="198"/>
      <c r="B389" s="198"/>
      <c r="C389" s="440">
        <v>4127</v>
      </c>
      <c r="D389" s="440"/>
      <c r="E389" s="200">
        <v>0</v>
      </c>
      <c r="F389" s="200">
        <v>0</v>
      </c>
      <c r="G389" s="200">
        <v>0</v>
      </c>
      <c r="H389" s="200">
        <v>0</v>
      </c>
      <c r="I389" s="200">
        <v>0</v>
      </c>
      <c r="J389" s="336">
        <f aca="true" t="shared" si="113" ref="J389:N390">J273</f>
        <v>1461</v>
      </c>
      <c r="K389" s="336">
        <f t="shared" si="113"/>
        <v>1461</v>
      </c>
      <c r="L389" s="336">
        <f t="shared" si="113"/>
        <v>0</v>
      </c>
      <c r="M389" s="336">
        <f t="shared" si="113"/>
        <v>0</v>
      </c>
      <c r="N389" s="336">
        <f t="shared" si="113"/>
        <v>0</v>
      </c>
    </row>
    <row r="390" spans="1:14" ht="15" customHeight="1">
      <c r="A390" s="198"/>
      <c r="B390" s="198"/>
      <c r="C390" s="440">
        <v>4129</v>
      </c>
      <c r="D390" s="440"/>
      <c r="E390" s="200">
        <v>0</v>
      </c>
      <c r="F390" s="200">
        <v>0</v>
      </c>
      <c r="G390" s="200">
        <v>0</v>
      </c>
      <c r="H390" s="200">
        <v>0</v>
      </c>
      <c r="I390" s="200">
        <v>0</v>
      </c>
      <c r="J390" s="336">
        <f t="shared" si="113"/>
        <v>86</v>
      </c>
      <c r="K390" s="336">
        <f t="shared" si="113"/>
        <v>86</v>
      </c>
      <c r="L390" s="336">
        <f t="shared" si="113"/>
        <v>0</v>
      </c>
      <c r="M390" s="336">
        <f t="shared" si="113"/>
        <v>0</v>
      </c>
      <c r="N390" s="336">
        <f t="shared" si="113"/>
        <v>0</v>
      </c>
    </row>
    <row r="391" spans="1:14" ht="15" customHeight="1">
      <c r="A391" s="198"/>
      <c r="B391" s="198"/>
      <c r="C391" s="441">
        <v>4160</v>
      </c>
      <c r="D391" s="442"/>
      <c r="E391" s="200">
        <v>0</v>
      </c>
      <c r="F391" s="200">
        <v>0</v>
      </c>
      <c r="G391" s="200">
        <v>0</v>
      </c>
      <c r="H391" s="200">
        <v>0</v>
      </c>
      <c r="I391" s="200">
        <v>0</v>
      </c>
      <c r="J391" s="336">
        <f>J214</f>
        <v>10968600</v>
      </c>
      <c r="K391" s="336">
        <f>K214</f>
        <v>10968600</v>
      </c>
      <c r="L391" s="336">
        <f>L214</f>
        <v>0</v>
      </c>
      <c r="M391" s="336">
        <f>M214</f>
        <v>0</v>
      </c>
      <c r="N391" s="336">
        <f>N214</f>
        <v>0</v>
      </c>
    </row>
    <row r="392" spans="1:14" ht="15" customHeight="1">
      <c r="A392" s="198"/>
      <c r="B392" s="198"/>
      <c r="C392" s="440">
        <v>4140</v>
      </c>
      <c r="D392" s="440"/>
      <c r="E392" s="200">
        <v>0</v>
      </c>
      <c r="F392" s="200">
        <v>0</v>
      </c>
      <c r="G392" s="200">
        <v>0</v>
      </c>
      <c r="H392" s="200">
        <v>0</v>
      </c>
      <c r="I392" s="200">
        <v>0</v>
      </c>
      <c r="J392" s="336">
        <f>J95</f>
        <v>20300</v>
      </c>
      <c r="K392" s="336">
        <f>K95</f>
        <v>20300</v>
      </c>
      <c r="L392" s="336">
        <f>L95</f>
        <v>0</v>
      </c>
      <c r="M392" s="336">
        <f>M95</f>
        <v>0</v>
      </c>
      <c r="N392" s="336">
        <f>N95</f>
        <v>0</v>
      </c>
    </row>
    <row r="393" spans="1:14" ht="15" customHeight="1">
      <c r="A393" s="198"/>
      <c r="B393" s="198"/>
      <c r="C393" s="440">
        <v>4170</v>
      </c>
      <c r="D393" s="440"/>
      <c r="E393" s="200">
        <v>0</v>
      </c>
      <c r="F393" s="200">
        <v>0</v>
      </c>
      <c r="G393" s="200">
        <v>0</v>
      </c>
      <c r="H393" s="200">
        <v>0</v>
      </c>
      <c r="I393" s="200">
        <v>0</v>
      </c>
      <c r="J393" s="336">
        <f>J94+J122+J128+J208+J224+J307+J325</f>
        <v>75000</v>
      </c>
      <c r="K393" s="336">
        <f>K94+K122+K128+K208+K224+K307+K325</f>
        <v>67000</v>
      </c>
      <c r="L393" s="336">
        <f>L94+L122+L128+L208+L224+L307+L325</f>
        <v>8000</v>
      </c>
      <c r="M393" s="336">
        <f>M94+M122+M128+M208+M224+M307+M325</f>
        <v>0</v>
      </c>
      <c r="N393" s="336">
        <f>N94+N122+N128+N208+N224+N307+N325</f>
        <v>0</v>
      </c>
    </row>
    <row r="394" spans="1:14" ht="15" customHeight="1">
      <c r="A394" s="198"/>
      <c r="B394" s="198"/>
      <c r="C394" s="436" t="s">
        <v>20</v>
      </c>
      <c r="D394" s="436"/>
      <c r="E394" s="200">
        <v>0</v>
      </c>
      <c r="F394" s="200">
        <v>0</v>
      </c>
      <c r="G394" s="200">
        <v>0</v>
      </c>
      <c r="H394" s="200">
        <v>0</v>
      </c>
      <c r="I394" s="200">
        <v>0</v>
      </c>
      <c r="J394" s="336">
        <f>J33+J96+J123+J129+J137+J209+J225+J308+J326+J332</f>
        <v>273100</v>
      </c>
      <c r="K394" s="336">
        <f>K33+K96+K123+K129+K137+K209+K225+K308+K326+K332</f>
        <v>269100</v>
      </c>
      <c r="L394" s="336">
        <f>L33+L96+L123+L129+L137+L209+L225+L308+L326+L332</f>
        <v>4000</v>
      </c>
      <c r="M394" s="336">
        <f>M33+M96+M123+M129+M137+M209+M225+M308+M326+M332</f>
        <v>0</v>
      </c>
      <c r="N394" s="336">
        <f>N33+N96+N123+N129+N137+N209+N225+N308+N326+N332</f>
        <v>0</v>
      </c>
    </row>
    <row r="395" spans="1:14" ht="15" customHeight="1">
      <c r="A395" s="198"/>
      <c r="B395" s="198"/>
      <c r="C395" s="436" t="s">
        <v>445</v>
      </c>
      <c r="D395" s="436"/>
      <c r="E395" s="200">
        <v>0</v>
      </c>
      <c r="F395" s="200">
        <v>0</v>
      </c>
      <c r="G395" s="200">
        <v>0</v>
      </c>
      <c r="H395" s="200">
        <v>0</v>
      </c>
      <c r="I395" s="200">
        <v>0</v>
      </c>
      <c r="J395" s="336">
        <f aca="true" t="shared" si="114" ref="J395:N396">J275</f>
        <v>4198</v>
      </c>
      <c r="K395" s="336">
        <f t="shared" si="114"/>
        <v>4198</v>
      </c>
      <c r="L395" s="336">
        <f t="shared" si="114"/>
        <v>0</v>
      </c>
      <c r="M395" s="336">
        <f t="shared" si="114"/>
        <v>0</v>
      </c>
      <c r="N395" s="336">
        <f t="shared" si="114"/>
        <v>0</v>
      </c>
    </row>
    <row r="396" spans="1:14" ht="15" customHeight="1">
      <c r="A396" s="198"/>
      <c r="B396" s="198"/>
      <c r="C396" s="436" t="s">
        <v>308</v>
      </c>
      <c r="D396" s="436"/>
      <c r="E396" s="200">
        <v>0</v>
      </c>
      <c r="F396" s="200">
        <v>0</v>
      </c>
      <c r="G396" s="200">
        <v>0</v>
      </c>
      <c r="H396" s="200">
        <v>0</v>
      </c>
      <c r="I396" s="200">
        <v>0</v>
      </c>
      <c r="J396" s="336">
        <f t="shared" si="114"/>
        <v>237</v>
      </c>
      <c r="K396" s="336">
        <f t="shared" si="114"/>
        <v>237</v>
      </c>
      <c r="L396" s="336">
        <f t="shared" si="114"/>
        <v>0</v>
      </c>
      <c r="M396" s="336">
        <f t="shared" si="114"/>
        <v>0</v>
      </c>
      <c r="N396" s="336">
        <f t="shared" si="114"/>
        <v>0</v>
      </c>
    </row>
    <row r="397" spans="1:14" ht="15" customHeight="1">
      <c r="A397" s="198"/>
      <c r="B397" s="198"/>
      <c r="C397" s="437" t="s">
        <v>368</v>
      </c>
      <c r="D397" s="438"/>
      <c r="E397" s="200">
        <v>0</v>
      </c>
      <c r="F397" s="200">
        <v>0</v>
      </c>
      <c r="G397" s="200">
        <v>0</v>
      </c>
      <c r="H397" s="200">
        <v>0</v>
      </c>
      <c r="I397" s="200">
        <v>0</v>
      </c>
      <c r="J397" s="336">
        <f>J97</f>
        <v>15000</v>
      </c>
      <c r="K397" s="336">
        <f>K97</f>
        <v>15000</v>
      </c>
      <c r="L397" s="336">
        <f>L97</f>
        <v>0</v>
      </c>
      <c r="M397" s="336">
        <f>M97</f>
        <v>0</v>
      </c>
      <c r="N397" s="336">
        <f>N97</f>
        <v>0</v>
      </c>
    </row>
    <row r="398" spans="1:14" ht="15" customHeight="1">
      <c r="A398" s="198"/>
      <c r="B398" s="198"/>
      <c r="C398" s="436" t="s">
        <v>22</v>
      </c>
      <c r="D398" s="436"/>
      <c r="E398" s="200">
        <v>0</v>
      </c>
      <c r="F398" s="200">
        <v>0</v>
      </c>
      <c r="G398" s="200">
        <v>0</v>
      </c>
      <c r="H398" s="200">
        <v>0</v>
      </c>
      <c r="I398" s="200">
        <v>0</v>
      </c>
      <c r="J398" s="336">
        <f>J98+J42</f>
        <v>252800</v>
      </c>
      <c r="K398" s="336">
        <f>K98+K42</f>
        <v>252800</v>
      </c>
      <c r="L398" s="336">
        <f>L98</f>
        <v>0</v>
      </c>
      <c r="M398" s="336">
        <f>M98</f>
        <v>0</v>
      </c>
      <c r="N398" s="336">
        <f>N98</f>
        <v>0</v>
      </c>
    </row>
    <row r="399" spans="1:14" ht="15" customHeight="1">
      <c r="A399" s="198"/>
      <c r="B399" s="198"/>
      <c r="C399" s="436" t="s">
        <v>24</v>
      </c>
      <c r="D399" s="436"/>
      <c r="E399" s="200">
        <v>0</v>
      </c>
      <c r="F399" s="200">
        <v>0</v>
      </c>
      <c r="G399" s="200">
        <v>0</v>
      </c>
      <c r="H399" s="200">
        <v>0</v>
      </c>
      <c r="I399" s="200">
        <v>0</v>
      </c>
      <c r="J399" s="336">
        <f>J43+J99</f>
        <v>76100</v>
      </c>
      <c r="K399" s="336">
        <f>K43+K99</f>
        <v>75500</v>
      </c>
      <c r="L399" s="336">
        <f>L43+L99</f>
        <v>600</v>
      </c>
      <c r="M399" s="336">
        <f>M43+M99</f>
        <v>0</v>
      </c>
      <c r="N399" s="336">
        <f>N43+N99</f>
        <v>0</v>
      </c>
    </row>
    <row r="400" spans="1:14" ht="15" customHeight="1">
      <c r="A400" s="198"/>
      <c r="B400" s="198"/>
      <c r="C400" s="436" t="s">
        <v>82</v>
      </c>
      <c r="D400" s="436"/>
      <c r="E400" s="200">
        <v>0</v>
      </c>
      <c r="F400" s="200">
        <v>0</v>
      </c>
      <c r="G400" s="200">
        <v>0</v>
      </c>
      <c r="H400" s="200">
        <v>0</v>
      </c>
      <c r="I400" s="200">
        <v>0</v>
      </c>
      <c r="J400" s="336">
        <f>J124+J100</f>
        <v>19500</v>
      </c>
      <c r="K400" s="336">
        <f>K124+K100</f>
        <v>10000</v>
      </c>
      <c r="L400" s="336">
        <f>L124+L100</f>
        <v>6500</v>
      </c>
      <c r="M400" s="336">
        <f>M124+M100</f>
        <v>0</v>
      </c>
      <c r="N400" s="336">
        <f>N124+N100</f>
        <v>3000</v>
      </c>
    </row>
    <row r="401" spans="1:14" ht="15" customHeight="1">
      <c r="A401" s="198"/>
      <c r="B401" s="198"/>
      <c r="C401" s="436" t="s">
        <v>26</v>
      </c>
      <c r="D401" s="436"/>
      <c r="E401" s="200">
        <v>0</v>
      </c>
      <c r="F401" s="200">
        <v>0</v>
      </c>
      <c r="G401" s="200">
        <v>0</v>
      </c>
      <c r="H401" s="200">
        <v>0</v>
      </c>
      <c r="I401" s="200">
        <v>0</v>
      </c>
      <c r="J401" s="336">
        <f>J11+J16+J18+J34+J44+J59+J62+J75+J101+J125+J130+J138+J210+J226+J309+J327+J333</f>
        <v>2388250</v>
      </c>
      <c r="K401" s="336">
        <f>K11+K16+K18+K34+K44+K59+K62+K75+K101+K125+K130+K138+K210+K226+K309+K327+K333</f>
        <v>2025450</v>
      </c>
      <c r="L401" s="336">
        <f>L11+L16+L18+L34+L44+L59+L62+L75+L101+L125+L130+L138+L210+L226+L309+L327+L333</f>
        <v>362800</v>
      </c>
      <c r="M401" s="336">
        <f>M11+M16+M18+M34+M44+M59+M62+M75+M101+M125+M130+M138+M210+M226+M309+M327+M333</f>
        <v>0</v>
      </c>
      <c r="N401" s="336">
        <f>N11+N16+N18+N34+N44+N59+N62+N75+N101+N125+N130+N138+N210+N226+N309+N327+N333</f>
        <v>0</v>
      </c>
    </row>
    <row r="402" spans="1:14" ht="15" customHeight="1">
      <c r="A402" s="198"/>
      <c r="B402" s="198"/>
      <c r="C402" s="436" t="s">
        <v>444</v>
      </c>
      <c r="D402" s="436"/>
      <c r="E402" s="200">
        <v>0</v>
      </c>
      <c r="F402" s="200">
        <v>0</v>
      </c>
      <c r="G402" s="200">
        <v>0</v>
      </c>
      <c r="H402" s="200">
        <v>0</v>
      </c>
      <c r="I402" s="200">
        <v>0</v>
      </c>
      <c r="J402" s="336">
        <f aca="true" t="shared" si="115" ref="J402:N403">J277</f>
        <v>39719</v>
      </c>
      <c r="K402" s="336">
        <f t="shared" si="115"/>
        <v>39719</v>
      </c>
      <c r="L402" s="336">
        <f t="shared" si="115"/>
        <v>0</v>
      </c>
      <c r="M402" s="336">
        <f t="shared" si="115"/>
        <v>0</v>
      </c>
      <c r="N402" s="336">
        <f t="shared" si="115"/>
        <v>0</v>
      </c>
    </row>
    <row r="403" spans="1:14" ht="15" customHeight="1">
      <c r="A403" s="198"/>
      <c r="B403" s="198"/>
      <c r="C403" s="436" t="s">
        <v>309</v>
      </c>
      <c r="D403" s="436"/>
      <c r="E403" s="200">
        <v>0</v>
      </c>
      <c r="F403" s="200">
        <v>0</v>
      </c>
      <c r="G403" s="200">
        <v>0</v>
      </c>
      <c r="H403" s="200">
        <v>0</v>
      </c>
      <c r="I403" s="200">
        <v>0</v>
      </c>
      <c r="J403" s="336">
        <f t="shared" si="115"/>
        <v>2338</v>
      </c>
      <c r="K403" s="336">
        <f t="shared" si="115"/>
        <v>2338</v>
      </c>
      <c r="L403" s="336">
        <f t="shared" si="115"/>
        <v>0</v>
      </c>
      <c r="M403" s="336">
        <f t="shared" si="115"/>
        <v>0</v>
      </c>
      <c r="N403" s="336">
        <f t="shared" si="115"/>
        <v>0</v>
      </c>
    </row>
    <row r="404" spans="1:14" ht="15" customHeight="1">
      <c r="A404" s="198"/>
      <c r="B404" s="198"/>
      <c r="C404" s="436" t="s">
        <v>28</v>
      </c>
      <c r="D404" s="436"/>
      <c r="E404" s="200">
        <v>0</v>
      </c>
      <c r="F404" s="200">
        <v>0</v>
      </c>
      <c r="G404" s="200">
        <v>0</v>
      </c>
      <c r="H404" s="200">
        <v>0</v>
      </c>
      <c r="I404" s="200">
        <v>0</v>
      </c>
      <c r="J404" s="336">
        <f aca="true" t="shared" si="116" ref="J404:N406">J102</f>
        <v>20000</v>
      </c>
      <c r="K404" s="336">
        <f t="shared" si="116"/>
        <v>20000</v>
      </c>
      <c r="L404" s="336">
        <f t="shared" si="116"/>
        <v>0</v>
      </c>
      <c r="M404" s="336">
        <f t="shared" si="116"/>
        <v>0</v>
      </c>
      <c r="N404" s="336">
        <f t="shared" si="116"/>
        <v>0</v>
      </c>
    </row>
    <row r="405" spans="1:14" ht="15" customHeight="1">
      <c r="A405" s="198"/>
      <c r="B405" s="198"/>
      <c r="C405" s="436" t="s">
        <v>30</v>
      </c>
      <c r="D405" s="436"/>
      <c r="E405" s="200">
        <v>0</v>
      </c>
      <c r="F405" s="200">
        <v>0</v>
      </c>
      <c r="G405" s="200">
        <v>0</v>
      </c>
      <c r="H405" s="200">
        <v>0</v>
      </c>
      <c r="I405" s="200">
        <v>0</v>
      </c>
      <c r="J405" s="336">
        <f t="shared" si="116"/>
        <v>23000</v>
      </c>
      <c r="K405" s="336">
        <f t="shared" si="116"/>
        <v>23000</v>
      </c>
      <c r="L405" s="336">
        <f t="shared" si="116"/>
        <v>0</v>
      </c>
      <c r="M405" s="336">
        <f t="shared" si="116"/>
        <v>0</v>
      </c>
      <c r="N405" s="336">
        <f t="shared" si="116"/>
        <v>0</v>
      </c>
    </row>
    <row r="406" spans="1:14" ht="15" customHeight="1">
      <c r="A406" s="198"/>
      <c r="B406" s="198"/>
      <c r="C406" s="436" t="s">
        <v>31</v>
      </c>
      <c r="D406" s="436"/>
      <c r="E406" s="200">
        <v>0</v>
      </c>
      <c r="F406" s="200">
        <v>0</v>
      </c>
      <c r="G406" s="200">
        <v>0</v>
      </c>
      <c r="H406" s="200">
        <v>0</v>
      </c>
      <c r="I406" s="200">
        <v>0</v>
      </c>
      <c r="J406" s="336">
        <f t="shared" si="116"/>
        <v>60000</v>
      </c>
      <c r="K406" s="336">
        <f t="shared" si="116"/>
        <v>60000</v>
      </c>
      <c r="L406" s="336">
        <f t="shared" si="116"/>
        <v>0</v>
      </c>
      <c r="M406" s="336">
        <f t="shared" si="116"/>
        <v>0</v>
      </c>
      <c r="N406" s="336">
        <f t="shared" si="116"/>
        <v>0</v>
      </c>
    </row>
    <row r="407" spans="1:14" ht="15" customHeight="1">
      <c r="A407" s="198"/>
      <c r="B407" s="198"/>
      <c r="C407" s="436" t="s">
        <v>446</v>
      </c>
      <c r="D407" s="436"/>
      <c r="E407" s="200">
        <v>0</v>
      </c>
      <c r="F407" s="200">
        <v>0</v>
      </c>
      <c r="G407" s="200">
        <v>0</v>
      </c>
      <c r="H407" s="200">
        <v>0</v>
      </c>
      <c r="I407" s="200">
        <v>0</v>
      </c>
      <c r="J407" s="336">
        <f aca="true" t="shared" si="117" ref="J407:N408">J279</f>
        <v>378</v>
      </c>
      <c r="K407" s="336">
        <f t="shared" si="117"/>
        <v>378</v>
      </c>
      <c r="L407" s="336">
        <f t="shared" si="117"/>
        <v>0</v>
      </c>
      <c r="M407" s="336">
        <f t="shared" si="117"/>
        <v>0</v>
      </c>
      <c r="N407" s="336">
        <f t="shared" si="117"/>
        <v>0</v>
      </c>
    </row>
    <row r="408" spans="1:14" ht="15" customHeight="1">
      <c r="A408" s="198"/>
      <c r="B408" s="198"/>
      <c r="C408" s="436" t="s">
        <v>310</v>
      </c>
      <c r="D408" s="436"/>
      <c r="E408" s="200">
        <v>0</v>
      </c>
      <c r="F408" s="200">
        <v>0</v>
      </c>
      <c r="G408" s="200">
        <v>0</v>
      </c>
      <c r="H408" s="200">
        <v>0</v>
      </c>
      <c r="I408" s="200">
        <v>0</v>
      </c>
      <c r="J408" s="336">
        <f t="shared" si="117"/>
        <v>22</v>
      </c>
      <c r="K408" s="336">
        <f t="shared" si="117"/>
        <v>22</v>
      </c>
      <c r="L408" s="336">
        <f t="shared" si="117"/>
        <v>0</v>
      </c>
      <c r="M408" s="336">
        <f t="shared" si="117"/>
        <v>0</v>
      </c>
      <c r="N408" s="336">
        <f t="shared" si="117"/>
        <v>0</v>
      </c>
    </row>
    <row r="409" spans="1:14" ht="15" customHeight="1">
      <c r="A409" s="198"/>
      <c r="B409" s="198"/>
      <c r="C409" s="436" t="s">
        <v>42</v>
      </c>
      <c r="D409" s="436"/>
      <c r="E409" s="200">
        <v>0</v>
      </c>
      <c r="F409" s="200">
        <v>0</v>
      </c>
      <c r="G409" s="200">
        <v>0</v>
      </c>
      <c r="H409" s="200">
        <v>0</v>
      </c>
      <c r="I409" s="200">
        <v>0</v>
      </c>
      <c r="J409" s="336">
        <f>J105</f>
        <v>500</v>
      </c>
      <c r="K409" s="336">
        <f>K105</f>
        <v>500</v>
      </c>
      <c r="L409" s="336">
        <f>L105</f>
        <v>0</v>
      </c>
      <c r="M409" s="336">
        <f>M105</f>
        <v>0</v>
      </c>
      <c r="N409" s="336">
        <f>N105</f>
        <v>0</v>
      </c>
    </row>
    <row r="410" spans="1:14" ht="15" customHeight="1">
      <c r="A410" s="198"/>
      <c r="B410" s="198"/>
      <c r="C410" s="436" t="s">
        <v>160</v>
      </c>
      <c r="D410" s="436"/>
      <c r="E410" s="200">
        <v>0</v>
      </c>
      <c r="F410" s="200">
        <v>0</v>
      </c>
      <c r="G410" s="200">
        <v>0</v>
      </c>
      <c r="H410" s="200">
        <v>0</v>
      </c>
      <c r="I410" s="200">
        <v>0</v>
      </c>
      <c r="J410" s="336">
        <f>J45</f>
        <v>25000</v>
      </c>
      <c r="K410" s="336">
        <f>K45</f>
        <v>20000</v>
      </c>
      <c r="L410" s="336">
        <f>L45</f>
        <v>5000</v>
      </c>
      <c r="M410" s="336">
        <f>M45</f>
        <v>0</v>
      </c>
      <c r="N410" s="336">
        <f>N45</f>
        <v>0</v>
      </c>
    </row>
    <row r="411" spans="1:14" ht="15" customHeight="1">
      <c r="A411" s="198"/>
      <c r="B411" s="198"/>
      <c r="C411" s="436" t="s">
        <v>32</v>
      </c>
      <c r="D411" s="436"/>
      <c r="E411" s="200">
        <v>0</v>
      </c>
      <c r="F411" s="200">
        <v>0</v>
      </c>
      <c r="G411" s="200">
        <v>0</v>
      </c>
      <c r="H411" s="200">
        <v>0</v>
      </c>
      <c r="I411" s="200">
        <v>0</v>
      </c>
      <c r="J411" s="336">
        <f aca="true" t="shared" si="118" ref="J411:N412">J106</f>
        <v>5000</v>
      </c>
      <c r="K411" s="336">
        <f t="shared" si="118"/>
        <v>5000</v>
      </c>
      <c r="L411" s="336">
        <f t="shared" si="118"/>
        <v>0</v>
      </c>
      <c r="M411" s="336">
        <f t="shared" si="118"/>
        <v>0</v>
      </c>
      <c r="N411" s="336">
        <f t="shared" si="118"/>
        <v>0</v>
      </c>
    </row>
    <row r="412" spans="1:14" ht="15" customHeight="1">
      <c r="A412" s="198"/>
      <c r="B412" s="198"/>
      <c r="C412" s="436" t="s">
        <v>69</v>
      </c>
      <c r="D412" s="436"/>
      <c r="E412" s="200">
        <v>0</v>
      </c>
      <c r="F412" s="200">
        <v>0</v>
      </c>
      <c r="G412" s="200">
        <v>0</v>
      </c>
      <c r="H412" s="200">
        <v>0</v>
      </c>
      <c r="I412" s="200">
        <v>0</v>
      </c>
      <c r="J412" s="336">
        <f t="shared" si="118"/>
        <v>53000</v>
      </c>
      <c r="K412" s="336">
        <f t="shared" si="118"/>
        <v>53000</v>
      </c>
      <c r="L412" s="336">
        <f t="shared" si="118"/>
        <v>0</v>
      </c>
      <c r="M412" s="336">
        <f t="shared" si="118"/>
        <v>0</v>
      </c>
      <c r="N412" s="336">
        <f t="shared" si="118"/>
        <v>0</v>
      </c>
    </row>
    <row r="413" spans="1:14" ht="15" customHeight="1">
      <c r="A413" s="198"/>
      <c r="B413" s="198"/>
      <c r="C413" s="436" t="s">
        <v>447</v>
      </c>
      <c r="D413" s="436"/>
      <c r="E413" s="200">
        <v>0</v>
      </c>
      <c r="F413" s="200">
        <v>0</v>
      </c>
      <c r="G413" s="200">
        <v>0</v>
      </c>
      <c r="H413" s="200">
        <v>0</v>
      </c>
      <c r="I413" s="200">
        <v>0</v>
      </c>
      <c r="J413" s="336">
        <f aca="true" t="shared" si="119" ref="J413:N414">J281</f>
        <v>3004</v>
      </c>
      <c r="K413" s="336">
        <f t="shared" si="119"/>
        <v>3004</v>
      </c>
      <c r="L413" s="336">
        <f t="shared" si="119"/>
        <v>0</v>
      </c>
      <c r="M413" s="336">
        <f t="shared" si="119"/>
        <v>0</v>
      </c>
      <c r="N413" s="336">
        <f t="shared" si="119"/>
        <v>0</v>
      </c>
    </row>
    <row r="414" spans="1:14" ht="15" customHeight="1">
      <c r="A414" s="198"/>
      <c r="B414" s="198"/>
      <c r="C414" s="436" t="s">
        <v>311</v>
      </c>
      <c r="D414" s="436"/>
      <c r="E414" s="200">
        <v>0</v>
      </c>
      <c r="F414" s="200">
        <v>0</v>
      </c>
      <c r="G414" s="200">
        <v>0</v>
      </c>
      <c r="H414" s="200">
        <v>0</v>
      </c>
      <c r="I414" s="200">
        <v>0</v>
      </c>
      <c r="J414" s="336">
        <f t="shared" si="119"/>
        <v>176</v>
      </c>
      <c r="K414" s="336">
        <f t="shared" si="119"/>
        <v>176</v>
      </c>
      <c r="L414" s="336">
        <f t="shared" si="119"/>
        <v>0</v>
      </c>
      <c r="M414" s="336">
        <f t="shared" si="119"/>
        <v>0</v>
      </c>
      <c r="N414" s="336">
        <f t="shared" si="119"/>
        <v>0</v>
      </c>
    </row>
    <row r="415" spans="1:14" ht="15" customHeight="1">
      <c r="A415" s="198"/>
      <c r="B415" s="198"/>
      <c r="C415" s="436" t="s">
        <v>71</v>
      </c>
      <c r="D415" s="436"/>
      <c r="E415" s="200">
        <v>0</v>
      </c>
      <c r="F415" s="200">
        <v>0</v>
      </c>
      <c r="G415" s="200">
        <v>0</v>
      </c>
      <c r="H415" s="200">
        <v>0</v>
      </c>
      <c r="I415" s="200">
        <v>0</v>
      </c>
      <c r="J415" s="336">
        <f>J108</f>
        <v>4000</v>
      </c>
      <c r="K415" s="336">
        <f>K108</f>
        <v>4000</v>
      </c>
      <c r="L415" s="336">
        <f>L108</f>
        <v>0</v>
      </c>
      <c r="M415" s="336">
        <f>M108</f>
        <v>0</v>
      </c>
      <c r="N415" s="336">
        <f>N108</f>
        <v>0</v>
      </c>
    </row>
    <row r="416" spans="1:14" ht="15" customHeight="1">
      <c r="A416" s="198"/>
      <c r="B416" s="198"/>
      <c r="C416" s="436" t="s">
        <v>34</v>
      </c>
      <c r="D416" s="436"/>
      <c r="E416" s="200">
        <v>0</v>
      </c>
      <c r="F416" s="200">
        <v>0</v>
      </c>
      <c r="G416" s="200">
        <v>0</v>
      </c>
      <c r="H416" s="200">
        <v>0</v>
      </c>
      <c r="I416" s="200">
        <v>0</v>
      </c>
      <c r="J416" s="336">
        <f>J109+J46</f>
        <v>127500</v>
      </c>
      <c r="K416" s="336">
        <f>K109+K46</f>
        <v>127500</v>
      </c>
      <c r="L416" s="336">
        <f>L109+L46</f>
        <v>0</v>
      </c>
      <c r="M416" s="336">
        <f>M109+M46</f>
        <v>0</v>
      </c>
      <c r="N416" s="336">
        <f>N109+N46</f>
        <v>0</v>
      </c>
    </row>
    <row r="417" spans="1:14" ht="15" customHeight="1">
      <c r="A417" s="198"/>
      <c r="B417" s="198"/>
      <c r="C417" s="436" t="s">
        <v>73</v>
      </c>
      <c r="D417" s="436"/>
      <c r="E417" s="200">
        <v>0</v>
      </c>
      <c r="F417" s="200">
        <v>0</v>
      </c>
      <c r="G417" s="200">
        <v>0</v>
      </c>
      <c r="H417" s="200">
        <v>0</v>
      </c>
      <c r="I417" s="200">
        <v>0</v>
      </c>
      <c r="J417" s="336">
        <f>J110</f>
        <v>149800</v>
      </c>
      <c r="K417" s="336">
        <f>K110</f>
        <v>149800</v>
      </c>
      <c r="L417" s="336">
        <f>L110</f>
        <v>0</v>
      </c>
      <c r="M417" s="336">
        <f>M110</f>
        <v>0</v>
      </c>
      <c r="N417" s="336">
        <f>N110</f>
        <v>0</v>
      </c>
    </row>
    <row r="418" spans="1:14" ht="15" customHeight="1">
      <c r="A418" s="198"/>
      <c r="B418" s="198"/>
      <c r="C418" s="437" t="s">
        <v>451</v>
      </c>
      <c r="D418" s="438"/>
      <c r="E418" s="200">
        <v>0</v>
      </c>
      <c r="F418" s="200">
        <v>0</v>
      </c>
      <c r="G418" s="200">
        <v>0</v>
      </c>
      <c r="H418" s="200">
        <v>0</v>
      </c>
      <c r="I418" s="200">
        <v>0</v>
      </c>
      <c r="J418" s="336">
        <f aca="true" t="shared" si="120" ref="J418:N419">J283</f>
        <v>1530</v>
      </c>
      <c r="K418" s="336">
        <f t="shared" si="120"/>
        <v>1530</v>
      </c>
      <c r="L418" s="336">
        <f t="shared" si="120"/>
        <v>0</v>
      </c>
      <c r="M418" s="336">
        <f t="shared" si="120"/>
        <v>0</v>
      </c>
      <c r="N418" s="336">
        <f t="shared" si="120"/>
        <v>0</v>
      </c>
    </row>
    <row r="419" spans="1:14" ht="15" customHeight="1">
      <c r="A419" s="198"/>
      <c r="B419" s="198"/>
      <c r="C419" s="437" t="s">
        <v>452</v>
      </c>
      <c r="D419" s="438"/>
      <c r="E419" s="200">
        <v>0</v>
      </c>
      <c r="F419" s="200">
        <v>0</v>
      </c>
      <c r="G419" s="200">
        <v>0</v>
      </c>
      <c r="H419" s="200">
        <v>0</v>
      </c>
      <c r="I419" s="200">
        <v>0</v>
      </c>
      <c r="J419" s="336">
        <f t="shared" si="120"/>
        <v>91</v>
      </c>
      <c r="K419" s="336">
        <f t="shared" si="120"/>
        <v>91</v>
      </c>
      <c r="L419" s="336">
        <f t="shared" si="120"/>
        <v>0</v>
      </c>
      <c r="M419" s="336">
        <f t="shared" si="120"/>
        <v>0</v>
      </c>
      <c r="N419" s="336">
        <f t="shared" si="120"/>
        <v>0</v>
      </c>
    </row>
    <row r="420" spans="1:14" ht="15" customHeight="1">
      <c r="A420" s="198"/>
      <c r="B420" s="198"/>
      <c r="C420" s="436" t="s">
        <v>139</v>
      </c>
      <c r="D420" s="436"/>
      <c r="E420" s="200">
        <v>0</v>
      </c>
      <c r="F420" s="200">
        <v>0</v>
      </c>
      <c r="G420" s="200">
        <v>0</v>
      </c>
      <c r="H420" s="200">
        <v>0</v>
      </c>
      <c r="I420" s="200">
        <v>0</v>
      </c>
      <c r="J420" s="336">
        <f aca="true" t="shared" si="121" ref="J420:N425">J47</f>
        <v>67000</v>
      </c>
      <c r="K420" s="336">
        <f t="shared" si="121"/>
        <v>22000</v>
      </c>
      <c r="L420" s="336">
        <f t="shared" si="121"/>
        <v>45000</v>
      </c>
      <c r="M420" s="336">
        <f t="shared" si="121"/>
        <v>0</v>
      </c>
      <c r="N420" s="336">
        <f t="shared" si="121"/>
        <v>0</v>
      </c>
    </row>
    <row r="421" spans="1:14" ht="15" customHeight="1">
      <c r="A421" s="198"/>
      <c r="B421" s="198"/>
      <c r="C421" s="436" t="s">
        <v>141</v>
      </c>
      <c r="D421" s="436"/>
      <c r="E421" s="200">
        <v>0</v>
      </c>
      <c r="F421" s="200">
        <v>0</v>
      </c>
      <c r="G421" s="200">
        <v>0</v>
      </c>
      <c r="H421" s="200">
        <v>0</v>
      </c>
      <c r="I421" s="200">
        <v>0</v>
      </c>
      <c r="J421" s="336">
        <f t="shared" si="121"/>
        <v>800</v>
      </c>
      <c r="K421" s="336">
        <f t="shared" si="121"/>
        <v>200</v>
      </c>
      <c r="L421" s="336">
        <f t="shared" si="121"/>
        <v>600</v>
      </c>
      <c r="M421" s="336">
        <f t="shared" si="121"/>
        <v>0</v>
      </c>
      <c r="N421" s="336">
        <f t="shared" si="121"/>
        <v>0</v>
      </c>
    </row>
    <row r="422" spans="1:14" ht="15" customHeight="1">
      <c r="A422" s="198"/>
      <c r="B422" s="198"/>
      <c r="C422" s="436" t="s">
        <v>143</v>
      </c>
      <c r="D422" s="436"/>
      <c r="E422" s="200">
        <v>0</v>
      </c>
      <c r="F422" s="200">
        <v>0</v>
      </c>
      <c r="G422" s="200">
        <v>0</v>
      </c>
      <c r="H422" s="200">
        <v>0</v>
      </c>
      <c r="I422" s="200">
        <v>0</v>
      </c>
      <c r="J422" s="336">
        <f t="shared" si="121"/>
        <v>200</v>
      </c>
      <c r="K422" s="336">
        <f t="shared" si="121"/>
        <v>200</v>
      </c>
      <c r="L422" s="336">
        <f t="shared" si="121"/>
        <v>0</v>
      </c>
      <c r="M422" s="336">
        <f t="shared" si="121"/>
        <v>0</v>
      </c>
      <c r="N422" s="336">
        <f t="shared" si="121"/>
        <v>0</v>
      </c>
    </row>
    <row r="423" spans="1:14" ht="15" customHeight="1">
      <c r="A423" s="198"/>
      <c r="B423" s="198"/>
      <c r="C423" s="436" t="s">
        <v>145</v>
      </c>
      <c r="D423" s="436"/>
      <c r="E423" s="200">
        <v>0</v>
      </c>
      <c r="F423" s="200">
        <v>0</v>
      </c>
      <c r="G423" s="200">
        <v>0</v>
      </c>
      <c r="H423" s="200">
        <v>0</v>
      </c>
      <c r="I423" s="200">
        <v>0</v>
      </c>
      <c r="J423" s="336">
        <f t="shared" si="121"/>
        <v>200</v>
      </c>
      <c r="K423" s="336">
        <f t="shared" si="121"/>
        <v>200</v>
      </c>
      <c r="L423" s="336">
        <f t="shared" si="121"/>
        <v>0</v>
      </c>
      <c r="M423" s="336">
        <f t="shared" si="121"/>
        <v>0</v>
      </c>
      <c r="N423" s="336">
        <f t="shared" si="121"/>
        <v>0</v>
      </c>
    </row>
    <row r="424" spans="1:14" ht="15" customHeight="1">
      <c r="A424" s="198"/>
      <c r="B424" s="198"/>
      <c r="C424" s="437" t="s">
        <v>408</v>
      </c>
      <c r="D424" s="438"/>
      <c r="E424" s="200">
        <v>0</v>
      </c>
      <c r="F424" s="200">
        <v>0</v>
      </c>
      <c r="G424" s="200">
        <v>0</v>
      </c>
      <c r="H424" s="200">
        <v>0</v>
      </c>
      <c r="I424" s="200">
        <v>0</v>
      </c>
      <c r="J424" s="336">
        <f t="shared" si="121"/>
        <v>10000</v>
      </c>
      <c r="K424" s="336">
        <f t="shared" si="121"/>
        <v>10000</v>
      </c>
      <c r="L424" s="336">
        <f t="shared" si="121"/>
        <v>0</v>
      </c>
      <c r="M424" s="336">
        <f t="shared" si="121"/>
        <v>0</v>
      </c>
      <c r="N424" s="336">
        <f t="shared" si="121"/>
        <v>0</v>
      </c>
    </row>
    <row r="425" spans="1:14" ht="15" customHeight="1">
      <c r="A425" s="198"/>
      <c r="B425" s="198"/>
      <c r="C425" s="437" t="s">
        <v>410</v>
      </c>
      <c r="D425" s="438"/>
      <c r="E425" s="200">
        <v>0</v>
      </c>
      <c r="F425" s="200">
        <v>0</v>
      </c>
      <c r="G425" s="200">
        <v>0</v>
      </c>
      <c r="H425" s="200">
        <v>0</v>
      </c>
      <c r="I425" s="200">
        <v>0</v>
      </c>
      <c r="J425" s="336">
        <f t="shared" si="121"/>
        <v>80000</v>
      </c>
      <c r="K425" s="336">
        <f t="shared" si="121"/>
        <v>80000</v>
      </c>
      <c r="L425" s="336">
        <f t="shared" si="121"/>
        <v>0</v>
      </c>
      <c r="M425" s="336">
        <f t="shared" si="121"/>
        <v>0</v>
      </c>
      <c r="N425" s="336">
        <f t="shared" si="121"/>
        <v>0</v>
      </c>
    </row>
    <row r="426" spans="1:14" ht="15" customHeight="1">
      <c r="A426" s="198"/>
      <c r="B426" s="198"/>
      <c r="C426" s="436" t="s">
        <v>43</v>
      </c>
      <c r="D426" s="436"/>
      <c r="E426" s="200">
        <v>0</v>
      </c>
      <c r="F426" s="200">
        <v>0</v>
      </c>
      <c r="G426" s="200">
        <v>0</v>
      </c>
      <c r="H426" s="200">
        <v>0</v>
      </c>
      <c r="I426" s="200">
        <v>0</v>
      </c>
      <c r="J426" s="336">
        <f>J53+J111</f>
        <v>50500</v>
      </c>
      <c r="K426" s="336">
        <f>K53+K111</f>
        <v>50500</v>
      </c>
      <c r="L426" s="336">
        <f>L53+L111</f>
        <v>0</v>
      </c>
      <c r="M426" s="336">
        <f>M53+M111</f>
        <v>0</v>
      </c>
      <c r="N426" s="336">
        <f>N53+N111</f>
        <v>0</v>
      </c>
    </row>
    <row r="427" spans="1:14" ht="15" customHeight="1">
      <c r="A427" s="198"/>
      <c r="B427" s="198"/>
      <c r="C427" s="436" t="s">
        <v>84</v>
      </c>
      <c r="D427" s="436"/>
      <c r="E427" s="200">
        <v>0</v>
      </c>
      <c r="F427" s="200">
        <v>0</v>
      </c>
      <c r="G427" s="200">
        <v>0</v>
      </c>
      <c r="H427" s="200">
        <v>0</v>
      </c>
      <c r="I427" s="200">
        <v>0</v>
      </c>
      <c r="J427" s="336">
        <f>J54+J66+J76+J112</f>
        <v>7500</v>
      </c>
      <c r="K427" s="336">
        <f>K54+K66+K76+K112</f>
        <v>7500</v>
      </c>
      <c r="L427" s="336">
        <f>L54+L66+L76+L112</f>
        <v>0</v>
      </c>
      <c r="M427" s="336">
        <f>M54+M66+M76+M112</f>
        <v>0</v>
      </c>
      <c r="N427" s="336">
        <f>N54+N66+N76+N112</f>
        <v>0</v>
      </c>
    </row>
    <row r="428" spans="1:14" ht="15" customHeight="1">
      <c r="A428" s="198"/>
      <c r="B428" s="198"/>
      <c r="C428" s="440">
        <v>4700</v>
      </c>
      <c r="D428" s="440"/>
      <c r="E428" s="200">
        <v>0</v>
      </c>
      <c r="F428" s="200">
        <v>0</v>
      </c>
      <c r="G428" s="200">
        <v>0</v>
      </c>
      <c r="H428" s="200">
        <v>0</v>
      </c>
      <c r="I428" s="200">
        <v>0</v>
      </c>
      <c r="J428" s="336">
        <f>J298+J251+J204+J113</f>
        <v>264750</v>
      </c>
      <c r="K428" s="336">
        <f>K298+K251+K204+K113</f>
        <v>264750</v>
      </c>
      <c r="L428" s="336">
        <f>L298+L251+L204+L113</f>
        <v>0</v>
      </c>
      <c r="M428" s="336">
        <f>M298+M251+M204+M113</f>
        <v>0</v>
      </c>
      <c r="N428" s="336">
        <f>N298+N251+N204+N113</f>
        <v>0</v>
      </c>
    </row>
    <row r="429" spans="1:14" ht="15" customHeight="1">
      <c r="A429" s="198"/>
      <c r="B429" s="198"/>
      <c r="C429" s="436" t="s">
        <v>256</v>
      </c>
      <c r="D429" s="436"/>
      <c r="E429" s="200">
        <v>0</v>
      </c>
      <c r="F429" s="200">
        <v>0</v>
      </c>
      <c r="G429" s="200">
        <v>0</v>
      </c>
      <c r="H429" s="200">
        <v>0</v>
      </c>
      <c r="I429" s="200">
        <v>0</v>
      </c>
      <c r="J429" s="336">
        <f>J156+J157</f>
        <v>1120494</v>
      </c>
      <c r="K429" s="336">
        <f>K156+K157</f>
        <v>1120494</v>
      </c>
      <c r="L429" s="336">
        <f>L156+L157</f>
        <v>0</v>
      </c>
      <c r="M429" s="336">
        <f>M156+M157</f>
        <v>0</v>
      </c>
      <c r="N429" s="336">
        <f>N156+N157</f>
        <v>0</v>
      </c>
    </row>
    <row r="430" spans="1:14" ht="15" customHeight="1">
      <c r="A430" s="198"/>
      <c r="B430" s="198"/>
      <c r="C430" s="437" t="s">
        <v>187</v>
      </c>
      <c r="D430" s="438"/>
      <c r="E430" s="200">
        <v>0</v>
      </c>
      <c r="F430" s="200">
        <v>0</v>
      </c>
      <c r="G430" s="200">
        <v>0</v>
      </c>
      <c r="H430" s="200">
        <v>0</v>
      </c>
      <c r="I430" s="200">
        <v>0</v>
      </c>
      <c r="J430" s="336">
        <f>J215+J238</f>
        <v>2990000</v>
      </c>
      <c r="K430" s="336">
        <f>K215+K238</f>
        <v>2990000</v>
      </c>
      <c r="L430" s="336">
        <f>L215+L238</f>
        <v>0</v>
      </c>
      <c r="M430" s="336">
        <f>M215+M238</f>
        <v>0</v>
      </c>
      <c r="N430" s="336">
        <f>N215+N238</f>
        <v>0</v>
      </c>
    </row>
    <row r="431" spans="1:14" ht="15" customHeight="1">
      <c r="A431" s="198"/>
      <c r="B431" s="198"/>
      <c r="C431" s="437" t="s">
        <v>36</v>
      </c>
      <c r="D431" s="438"/>
      <c r="E431" s="200">
        <v>0</v>
      </c>
      <c r="F431" s="200">
        <v>0</v>
      </c>
      <c r="G431" s="200">
        <v>0</v>
      </c>
      <c r="H431" s="200">
        <v>0</v>
      </c>
      <c r="I431" s="200">
        <v>0</v>
      </c>
      <c r="J431" s="336">
        <f>J114</f>
        <v>60000</v>
      </c>
      <c r="K431" s="336">
        <f>K114</f>
        <v>60000</v>
      </c>
      <c r="L431" s="336">
        <f>L114</f>
        <v>0</v>
      </c>
      <c r="M431" s="336">
        <f>M114</f>
        <v>0</v>
      </c>
      <c r="N431" s="336">
        <f>N114</f>
        <v>0</v>
      </c>
    </row>
    <row r="432" spans="1:14" ht="15" customHeight="1">
      <c r="A432" s="198"/>
      <c r="B432" s="198"/>
      <c r="C432" s="437" t="s">
        <v>422</v>
      </c>
      <c r="D432" s="438"/>
      <c r="E432" s="200">
        <v>0</v>
      </c>
      <c r="F432" s="200">
        <v>0</v>
      </c>
      <c r="G432" s="200">
        <v>0</v>
      </c>
      <c r="H432" s="200">
        <v>0</v>
      </c>
      <c r="I432" s="200">
        <v>0</v>
      </c>
      <c r="J432" s="336">
        <f>J133</f>
        <v>200000</v>
      </c>
      <c r="K432" s="336">
        <f>K133</f>
        <v>200000</v>
      </c>
      <c r="L432" s="336">
        <f>L133</f>
        <v>0</v>
      </c>
      <c r="M432" s="336">
        <f>M133</f>
        <v>0</v>
      </c>
      <c r="N432" s="336">
        <f>N133</f>
        <v>0</v>
      </c>
    </row>
    <row r="433" spans="1:14" ht="15" customHeight="1">
      <c r="A433" s="198"/>
      <c r="B433" s="198"/>
      <c r="C433" s="437" t="s">
        <v>426</v>
      </c>
      <c r="D433" s="438"/>
      <c r="E433" s="200">
        <v>0</v>
      </c>
      <c r="F433" s="200">
        <v>0</v>
      </c>
      <c r="G433" s="200">
        <v>0</v>
      </c>
      <c r="H433" s="200">
        <v>0</v>
      </c>
      <c r="I433" s="200">
        <v>0</v>
      </c>
      <c r="J433" s="336">
        <f>J218</f>
        <v>400000</v>
      </c>
      <c r="K433" s="336">
        <f>K218</f>
        <v>400000</v>
      </c>
      <c r="L433" s="336">
        <f>L218</f>
        <v>0</v>
      </c>
      <c r="M433" s="336">
        <f>M218</f>
        <v>0</v>
      </c>
      <c r="N433" s="336">
        <f>N218</f>
        <v>0</v>
      </c>
    </row>
    <row r="434" spans="1:14" ht="15" customHeight="1">
      <c r="A434" s="198"/>
      <c r="B434" s="198"/>
      <c r="C434" s="437" t="s">
        <v>420</v>
      </c>
      <c r="D434" s="439"/>
      <c r="E434" s="200">
        <v>0</v>
      </c>
      <c r="F434" s="200">
        <v>0</v>
      </c>
      <c r="G434" s="200">
        <v>0</v>
      </c>
      <c r="H434" s="200">
        <v>0</v>
      </c>
      <c r="I434" s="200">
        <v>0</v>
      </c>
      <c r="J434" s="336">
        <f>J149</f>
        <v>2370777</v>
      </c>
      <c r="K434" s="336">
        <f>K149</f>
        <v>2370777</v>
      </c>
      <c r="L434" s="336">
        <f>L149</f>
        <v>0</v>
      </c>
      <c r="M434" s="336">
        <f>M149</f>
        <v>0</v>
      </c>
      <c r="N434" s="336">
        <f>N149</f>
        <v>0</v>
      </c>
    </row>
    <row r="435" spans="1:14" ht="18.75" customHeight="1">
      <c r="A435" s="199"/>
      <c r="B435" s="199"/>
      <c r="C435" s="435" t="s">
        <v>297</v>
      </c>
      <c r="D435" s="435"/>
      <c r="E435" s="339">
        <f>E367</f>
        <v>104251389</v>
      </c>
      <c r="F435" s="339">
        <f>F367</f>
        <v>91565774</v>
      </c>
      <c r="G435" s="339">
        <f>G367</f>
        <v>10274800</v>
      </c>
      <c r="H435" s="339">
        <f>H367</f>
        <v>2407815</v>
      </c>
      <c r="I435" s="339">
        <f>I367</f>
        <v>3000</v>
      </c>
      <c r="J435" s="340">
        <f>SUM(J368:J434)</f>
        <v>35687415</v>
      </c>
      <c r="K435" s="340">
        <f>SUM(K368:K434)</f>
        <v>34977615</v>
      </c>
      <c r="L435" s="340">
        <f>SUM(L368:L434)</f>
        <v>706800</v>
      </c>
      <c r="M435" s="340">
        <f>SUM(M368:M434)</f>
        <v>0</v>
      </c>
      <c r="N435" s="340">
        <f>SUM(N368:N434)</f>
        <v>3000</v>
      </c>
    </row>
    <row r="438" ht="12.75">
      <c r="K438" s="92"/>
    </row>
  </sheetData>
  <sheetProtection/>
  <mergeCells count="113">
    <mergeCell ref="A1:N1"/>
    <mergeCell ref="A2:N2"/>
    <mergeCell ref="A3:N3"/>
    <mergeCell ref="A5:A6"/>
    <mergeCell ref="B5:B6"/>
    <mergeCell ref="C5:C6"/>
    <mergeCell ref="D5:D6"/>
    <mergeCell ref="E5:E6"/>
    <mergeCell ref="F5:I5"/>
    <mergeCell ref="J5:J6"/>
    <mergeCell ref="K5:N5"/>
    <mergeCell ref="C22:C25"/>
    <mergeCell ref="A334:D334"/>
    <mergeCell ref="E338:I338"/>
    <mergeCell ref="J338:N338"/>
    <mergeCell ref="C339:D339"/>
    <mergeCell ref="C340:D340"/>
    <mergeCell ref="C341:D341"/>
    <mergeCell ref="C342:D342"/>
    <mergeCell ref="C343:D343"/>
    <mergeCell ref="C344:D344"/>
    <mergeCell ref="C345:D345"/>
    <mergeCell ref="C346:D346"/>
    <mergeCell ref="C347:D347"/>
    <mergeCell ref="C348:D348"/>
    <mergeCell ref="C349:D349"/>
    <mergeCell ref="C350:D350"/>
    <mergeCell ref="C351:D351"/>
    <mergeCell ref="C352:D352"/>
    <mergeCell ref="C353:D353"/>
    <mergeCell ref="C354:D354"/>
    <mergeCell ref="C355:D355"/>
    <mergeCell ref="C356:D356"/>
    <mergeCell ref="C357:D357"/>
    <mergeCell ref="C358:D358"/>
    <mergeCell ref="C359:D359"/>
    <mergeCell ref="C360:D360"/>
    <mergeCell ref="C361:D361"/>
    <mergeCell ref="C362:D362"/>
    <mergeCell ref="C363:D363"/>
    <mergeCell ref="C364:D364"/>
    <mergeCell ref="C365:D365"/>
    <mergeCell ref="C366:D366"/>
    <mergeCell ref="C367:D367"/>
    <mergeCell ref="J367:N367"/>
    <mergeCell ref="C368:D368"/>
    <mergeCell ref="C369:D369"/>
    <mergeCell ref="C370:D370"/>
    <mergeCell ref="C371:D371"/>
    <mergeCell ref="C372:D372"/>
    <mergeCell ref="C373:D373"/>
    <mergeCell ref="C374:D374"/>
    <mergeCell ref="C375:D375"/>
    <mergeCell ref="C376:D376"/>
    <mergeCell ref="C377:D377"/>
    <mergeCell ref="C378:D378"/>
    <mergeCell ref="C379:D379"/>
    <mergeCell ref="C380:D380"/>
    <mergeCell ref="C381:D381"/>
    <mergeCell ref="C382:D382"/>
    <mergeCell ref="C383:D383"/>
    <mergeCell ref="C384:D384"/>
    <mergeCell ref="C385:D385"/>
    <mergeCell ref="C386:D386"/>
    <mergeCell ref="C387:D387"/>
    <mergeCell ref="C388:D388"/>
    <mergeCell ref="C389:D389"/>
    <mergeCell ref="C390:D390"/>
    <mergeCell ref="C391:D391"/>
    <mergeCell ref="C392:D392"/>
    <mergeCell ref="C393:D393"/>
    <mergeCell ref="C394:D394"/>
    <mergeCell ref="C395:D395"/>
    <mergeCell ref="C396:D396"/>
    <mergeCell ref="C397:D397"/>
    <mergeCell ref="C398:D398"/>
    <mergeCell ref="C399:D399"/>
    <mergeCell ref="C400:D400"/>
    <mergeCell ref="C401:D401"/>
    <mergeCell ref="C402:D402"/>
    <mergeCell ref="C403:D403"/>
    <mergeCell ref="C404:D404"/>
    <mergeCell ref="C405:D405"/>
    <mergeCell ref="C406:D406"/>
    <mergeCell ref="C407:D407"/>
    <mergeCell ref="C408:D408"/>
    <mergeCell ref="C409:D409"/>
    <mergeCell ref="C410:D410"/>
    <mergeCell ref="C411:D411"/>
    <mergeCell ref="C412:D412"/>
    <mergeCell ref="C413:D413"/>
    <mergeCell ref="C414:D414"/>
    <mergeCell ref="C415:D415"/>
    <mergeCell ref="C416:D416"/>
    <mergeCell ref="C417:D417"/>
    <mergeCell ref="C418:D418"/>
    <mergeCell ref="C419:D419"/>
    <mergeCell ref="C420:D420"/>
    <mergeCell ref="C421:D421"/>
    <mergeCell ref="C422:D422"/>
    <mergeCell ref="C423:D423"/>
    <mergeCell ref="C424:D424"/>
    <mergeCell ref="C425:D425"/>
    <mergeCell ref="C426:D426"/>
    <mergeCell ref="C427:D427"/>
    <mergeCell ref="C428:D428"/>
    <mergeCell ref="C435:D435"/>
    <mergeCell ref="C429:D429"/>
    <mergeCell ref="C430:D430"/>
    <mergeCell ref="C431:D431"/>
    <mergeCell ref="C432:D432"/>
    <mergeCell ref="C433:D433"/>
    <mergeCell ref="C434:D434"/>
  </mergeCells>
  <printOptions horizontalCentered="1"/>
  <pageMargins left="0.3937007874015748" right="0.3937007874015748" top="0.9448818897637796" bottom="0.5511811023622047" header="0.31496062992125984" footer="0.31496062992125984"/>
  <pageSetup horizontalDpi="600" verticalDpi="600" orientation="landscape" paperSize="9" scale="80" r:id="rId1"/>
  <headerFooter>
    <oddHeader>&amp;RZałącznik  Nr 1 do Uchwały Nr 125/11  
Zarządu Powiatu  
w Stargardzie Szczecińskim  
z dnia 13 stycznia 2011 r.</oddHeader>
    <oddFooter>&amp;C
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1:N32"/>
  <sheetViews>
    <sheetView zoomScalePageLayoutView="0" workbookViewId="0" topLeftCell="A1">
      <pane ySplit="7" topLeftCell="A26" activePane="bottomLeft" state="frozen"/>
      <selection pane="topLeft" activeCell="A1" sqref="A1"/>
      <selection pane="bottomLeft" activeCell="D30" sqref="D30"/>
    </sheetView>
  </sheetViews>
  <sheetFormatPr defaultColWidth="8.796875" defaultRowHeight="14.25"/>
  <cols>
    <col min="4" max="4" width="33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8.5" customHeight="1">
      <c r="A5" s="479" t="s">
        <v>193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09.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29.25" customHeight="1">
      <c r="A8" s="118" t="s">
        <v>147</v>
      </c>
      <c r="B8" s="174"/>
      <c r="C8" s="174"/>
      <c r="D8" s="119" t="s">
        <v>148</v>
      </c>
      <c r="E8" s="120">
        <f>SUM(E9)</f>
        <v>0</v>
      </c>
      <c r="F8" s="120">
        <f aca="true" t="shared" si="0" ref="F8:N9">SUM(F9)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2000</v>
      </c>
      <c r="K8" s="120">
        <f t="shared" si="0"/>
        <v>2000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s="257" customFormat="1" ht="28.5" customHeight="1">
      <c r="A9" s="251"/>
      <c r="B9" s="252" t="s">
        <v>194</v>
      </c>
      <c r="C9" s="252"/>
      <c r="D9" s="253" t="s">
        <v>87</v>
      </c>
      <c r="E9" s="254">
        <f>SUM(E10)</f>
        <v>0</v>
      </c>
      <c r="F9" s="254">
        <f t="shared" si="0"/>
        <v>0</v>
      </c>
      <c r="G9" s="254">
        <f t="shared" si="0"/>
        <v>0</v>
      </c>
      <c r="H9" s="254">
        <f t="shared" si="0"/>
        <v>0</v>
      </c>
      <c r="I9" s="254">
        <f t="shared" si="0"/>
        <v>0</v>
      </c>
      <c r="J9" s="254">
        <f t="shared" si="0"/>
        <v>2000</v>
      </c>
      <c r="K9" s="254">
        <f t="shared" si="0"/>
        <v>2000</v>
      </c>
      <c r="L9" s="254">
        <f t="shared" si="0"/>
        <v>0</v>
      </c>
      <c r="M9" s="254">
        <f t="shared" si="0"/>
        <v>0</v>
      </c>
      <c r="N9" s="254">
        <f t="shared" si="0"/>
        <v>0</v>
      </c>
    </row>
    <row r="10" spans="1:14" ht="31.5" customHeight="1">
      <c r="A10" s="100"/>
      <c r="B10" s="3"/>
      <c r="C10" s="3" t="s">
        <v>84</v>
      </c>
      <c r="D10" s="10" t="s">
        <v>432</v>
      </c>
      <c r="E10" s="57">
        <f>SUM(F10+G10+H10+I10)</f>
        <v>0</v>
      </c>
      <c r="F10" s="57">
        <v>0</v>
      </c>
      <c r="G10" s="57">
        <v>0</v>
      </c>
      <c r="H10" s="57">
        <v>0</v>
      </c>
      <c r="I10" s="57">
        <v>0</v>
      </c>
      <c r="J10" s="57">
        <f>K10+L10+M10+N10</f>
        <v>2000</v>
      </c>
      <c r="K10" s="57">
        <v>2000</v>
      </c>
      <c r="L10" s="57">
        <v>0</v>
      </c>
      <c r="M10" s="57">
        <v>0</v>
      </c>
      <c r="N10" s="57">
        <v>0</v>
      </c>
    </row>
    <row r="11" spans="1:14" ht="28.5" customHeight="1">
      <c r="A11" s="118" t="s">
        <v>183</v>
      </c>
      <c r="B11" s="118"/>
      <c r="C11" s="118"/>
      <c r="D11" s="119" t="s">
        <v>184</v>
      </c>
      <c r="E11" s="120">
        <f>SUM(E12)</f>
        <v>0</v>
      </c>
      <c r="F11" s="120">
        <f>SUM(F12)</f>
        <v>0</v>
      </c>
      <c r="G11" s="120">
        <f>SUM(G12)</f>
        <v>0</v>
      </c>
      <c r="H11" s="120">
        <f>SUM(H12)</f>
        <v>0</v>
      </c>
      <c r="I11" s="120">
        <f>SUM(I12)</f>
        <v>0</v>
      </c>
      <c r="J11" s="120">
        <f>SUM(K11:N11)</f>
        <v>14138600</v>
      </c>
      <c r="K11" s="120">
        <f>SUM(K12+K18)</f>
        <v>14138600</v>
      </c>
      <c r="L11" s="120">
        <f>SUM(L12+L18)</f>
        <v>0</v>
      </c>
      <c r="M11" s="120">
        <f>SUM(M12+M18)</f>
        <v>0</v>
      </c>
      <c r="N11" s="120">
        <f>SUM(N12+N18)</f>
        <v>0</v>
      </c>
    </row>
    <row r="12" spans="1:14" s="255" customFormat="1" ht="25.5" customHeight="1">
      <c r="A12" s="251"/>
      <c r="B12" s="252" t="s">
        <v>185</v>
      </c>
      <c r="C12" s="252"/>
      <c r="D12" s="253" t="s">
        <v>186</v>
      </c>
      <c r="E12" s="254">
        <f>SUM(F12:I12)</f>
        <v>0</v>
      </c>
      <c r="F12" s="254">
        <f>SUM(F13:F14)</f>
        <v>0</v>
      </c>
      <c r="G12" s="254">
        <f>SUM(G13:G14)</f>
        <v>0</v>
      </c>
      <c r="H12" s="254">
        <f>SUM(H13:H14)</f>
        <v>0</v>
      </c>
      <c r="I12" s="254">
        <f>SUM(I13:I14)</f>
        <v>0</v>
      </c>
      <c r="J12" s="254">
        <f>J13+J14+J16</f>
        <v>14058600</v>
      </c>
      <c r="K12" s="254">
        <f>K13+K14+K16</f>
        <v>14058600</v>
      </c>
      <c r="L12" s="254">
        <f>L13+L14+L16</f>
        <v>0</v>
      </c>
      <c r="M12" s="254">
        <f>M13+M14+M16</f>
        <v>0</v>
      </c>
      <c r="N12" s="254">
        <f>N13+N14+N16</f>
        <v>0</v>
      </c>
    </row>
    <row r="13" spans="1:14" ht="59.25" customHeight="1">
      <c r="A13" s="100"/>
      <c r="B13" s="3"/>
      <c r="C13" s="160" t="s">
        <v>424</v>
      </c>
      <c r="D13" s="161" t="s">
        <v>425</v>
      </c>
      <c r="E13" s="57">
        <f>SUM(F13+G13+H13+I13)</f>
        <v>0</v>
      </c>
      <c r="F13" s="57">
        <v>0</v>
      </c>
      <c r="G13" s="57">
        <v>0</v>
      </c>
      <c r="H13" s="57">
        <v>0</v>
      </c>
      <c r="I13" s="57">
        <v>0</v>
      </c>
      <c r="J13" s="57">
        <f>K13+L13+M13+N13</f>
        <v>10968600</v>
      </c>
      <c r="K13" s="57">
        <v>10968600</v>
      </c>
      <c r="L13" s="57">
        <v>0</v>
      </c>
      <c r="M13" s="57">
        <v>0</v>
      </c>
      <c r="N13" s="57">
        <v>0</v>
      </c>
    </row>
    <row r="14" spans="1:14" ht="65.25" customHeight="1">
      <c r="A14" s="100"/>
      <c r="B14" s="3"/>
      <c r="C14" s="160" t="s">
        <v>426</v>
      </c>
      <c r="D14" s="161" t="s">
        <v>427</v>
      </c>
      <c r="E14" s="57">
        <f>SUM(E15)</f>
        <v>0</v>
      </c>
      <c r="F14" s="57">
        <f>SUM(F15)</f>
        <v>0</v>
      </c>
      <c r="G14" s="57">
        <f>SUM(G15)</f>
        <v>0</v>
      </c>
      <c r="H14" s="57">
        <f>SUM(H15)</f>
        <v>0</v>
      </c>
      <c r="I14" s="57">
        <f>SUM(I15)</f>
        <v>0</v>
      </c>
      <c r="J14" s="57">
        <f>SUM(K14:N14)</f>
        <v>400000</v>
      </c>
      <c r="K14" s="57">
        <f>SUM(K15)</f>
        <v>400000</v>
      </c>
      <c r="L14" s="57">
        <f>SUM(L15)</f>
        <v>0</v>
      </c>
      <c r="M14" s="57">
        <f>SUM(M15)</f>
        <v>0</v>
      </c>
      <c r="N14" s="57">
        <f>SUM(N15)</f>
        <v>0</v>
      </c>
    </row>
    <row r="15" spans="1:14" ht="48.75" customHeight="1">
      <c r="A15" s="100"/>
      <c r="B15" s="3"/>
      <c r="C15" s="39" t="s">
        <v>8</v>
      </c>
      <c r="D15" s="36" t="s">
        <v>492</v>
      </c>
      <c r="E15" s="57">
        <f>SUM(F15+G15+H15+I15)</f>
        <v>0</v>
      </c>
      <c r="F15" s="57">
        <v>0</v>
      </c>
      <c r="G15" s="57">
        <v>0</v>
      </c>
      <c r="H15" s="57">
        <v>0</v>
      </c>
      <c r="I15" s="57">
        <v>0</v>
      </c>
      <c r="J15" s="57">
        <f>K15+L15+M15+N15</f>
        <v>400000</v>
      </c>
      <c r="K15" s="57">
        <v>400000</v>
      </c>
      <c r="L15" s="57">
        <v>0</v>
      </c>
      <c r="M15" s="57">
        <v>0</v>
      </c>
      <c r="N15" s="57">
        <v>0</v>
      </c>
    </row>
    <row r="16" spans="1:14" ht="48.75" customHeight="1">
      <c r="A16" s="100"/>
      <c r="B16" s="3"/>
      <c r="C16" s="47" t="s">
        <v>187</v>
      </c>
      <c r="D16" s="38" t="s">
        <v>182</v>
      </c>
      <c r="E16" s="57">
        <f>SUM(F16+G16+H16+I16)</f>
        <v>0</v>
      </c>
      <c r="F16" s="57">
        <v>0</v>
      </c>
      <c r="G16" s="57">
        <v>0</v>
      </c>
      <c r="H16" s="57">
        <v>0</v>
      </c>
      <c r="I16" s="57">
        <v>0</v>
      </c>
      <c r="J16" s="57">
        <f>SUM(J17)</f>
        <v>2690000</v>
      </c>
      <c r="K16" s="57">
        <f>SUM(K17)</f>
        <v>2690000</v>
      </c>
      <c r="L16" s="57">
        <f>SUM(L17)</f>
        <v>0</v>
      </c>
      <c r="M16" s="57">
        <f>SUM(M17)</f>
        <v>0</v>
      </c>
      <c r="N16" s="57">
        <f>SUM(N17)</f>
        <v>0</v>
      </c>
    </row>
    <row r="17" spans="1:14" ht="48.75" customHeight="1">
      <c r="A17" s="100"/>
      <c r="B17" s="3"/>
      <c r="C17" s="160" t="s">
        <v>8</v>
      </c>
      <c r="D17" s="175" t="s">
        <v>469</v>
      </c>
      <c r="E17" s="57">
        <f>SUM(F17+G17+H17+I17)</f>
        <v>0</v>
      </c>
      <c r="F17" s="57">
        <v>0</v>
      </c>
      <c r="G17" s="57">
        <v>0</v>
      </c>
      <c r="H17" s="57">
        <v>0</v>
      </c>
      <c r="I17" s="57">
        <v>0</v>
      </c>
      <c r="J17" s="57">
        <f>K17+L17+M17+N17</f>
        <v>2690000</v>
      </c>
      <c r="K17" s="57">
        <v>2690000</v>
      </c>
      <c r="L17" s="57">
        <v>0</v>
      </c>
      <c r="M17" s="57">
        <v>0</v>
      </c>
      <c r="N17" s="57">
        <v>0</v>
      </c>
    </row>
    <row r="18" spans="1:14" s="255" customFormat="1" ht="25.5" customHeight="1">
      <c r="A18" s="251"/>
      <c r="B18" s="252" t="s">
        <v>196</v>
      </c>
      <c r="C18" s="252"/>
      <c r="D18" s="253" t="s">
        <v>87</v>
      </c>
      <c r="E18" s="254">
        <f>SUM(F18:I18)</f>
        <v>0</v>
      </c>
      <c r="F18" s="254">
        <f>SUM(F19:F20)</f>
        <v>0</v>
      </c>
      <c r="G18" s="254">
        <f>SUM(G19:G20)</f>
        <v>0</v>
      </c>
      <c r="H18" s="254">
        <f>SUM(H19:H20)</f>
        <v>0</v>
      </c>
      <c r="I18" s="254">
        <f>SUM(I19:I20)</f>
        <v>0</v>
      </c>
      <c r="J18" s="254">
        <f>SUM(K18:N18)</f>
        <v>80000</v>
      </c>
      <c r="K18" s="254">
        <f>SUM(K19:K22)</f>
        <v>80000</v>
      </c>
      <c r="L18" s="254">
        <f>SUM(L19:L22)</f>
        <v>0</v>
      </c>
      <c r="M18" s="254">
        <f>SUM(M19:M22)</f>
        <v>0</v>
      </c>
      <c r="N18" s="254">
        <f>SUM(N19:N22)</f>
        <v>0</v>
      </c>
    </row>
    <row r="19" spans="1:14" ht="28.5" customHeight="1">
      <c r="A19" s="100"/>
      <c r="B19" s="3"/>
      <c r="C19" s="160" t="s">
        <v>80</v>
      </c>
      <c r="D19" s="161" t="s">
        <v>81</v>
      </c>
      <c r="E19" s="57">
        <f>SUM(F19+G19+H19+I19)</f>
        <v>0</v>
      </c>
      <c r="F19" s="57">
        <v>0</v>
      </c>
      <c r="G19" s="57">
        <v>0</v>
      </c>
      <c r="H19" s="57">
        <v>0</v>
      </c>
      <c r="I19" s="57">
        <v>0</v>
      </c>
      <c r="J19" s="57">
        <f>K19+L19+M19+N19</f>
        <v>4000</v>
      </c>
      <c r="K19" s="57">
        <v>4000</v>
      </c>
      <c r="L19" s="57">
        <v>0</v>
      </c>
      <c r="M19" s="57">
        <v>0</v>
      </c>
      <c r="N19" s="57">
        <v>0</v>
      </c>
    </row>
    <row r="20" spans="1:14" ht="28.5" customHeight="1">
      <c r="A20" s="100"/>
      <c r="B20" s="3"/>
      <c r="C20" s="3" t="s">
        <v>20</v>
      </c>
      <c r="D20" s="5" t="s">
        <v>21</v>
      </c>
      <c r="E20" s="57">
        <f>SUM(E21)</f>
        <v>0</v>
      </c>
      <c r="F20" s="57">
        <f>SUM(F21)</f>
        <v>0</v>
      </c>
      <c r="G20" s="57">
        <f>SUM(G21)</f>
        <v>0</v>
      </c>
      <c r="H20" s="57">
        <f>SUM(H21)</f>
        <v>0</v>
      </c>
      <c r="I20" s="57">
        <f>SUM(I21)</f>
        <v>0</v>
      </c>
      <c r="J20" s="57">
        <f>SUM(K20:N20)</f>
        <v>15000</v>
      </c>
      <c r="K20" s="57">
        <v>15000</v>
      </c>
      <c r="L20" s="57">
        <f>SUM(L21)</f>
        <v>0</v>
      </c>
      <c r="M20" s="57">
        <f>SUM(M21)</f>
        <v>0</v>
      </c>
      <c r="N20" s="57">
        <f>SUM(N21)</f>
        <v>0</v>
      </c>
    </row>
    <row r="21" spans="1:14" ht="28.5" customHeight="1">
      <c r="A21" s="100"/>
      <c r="B21" s="3"/>
      <c r="C21" s="3" t="s">
        <v>26</v>
      </c>
      <c r="D21" s="5" t="s">
        <v>27</v>
      </c>
      <c r="E21" s="57">
        <f aca="true" t="shared" si="1" ref="E21:E26">SUM(F21+G21+H21+I21)</f>
        <v>0</v>
      </c>
      <c r="F21" s="57">
        <v>0</v>
      </c>
      <c r="G21" s="57">
        <v>0</v>
      </c>
      <c r="H21" s="57">
        <v>0</v>
      </c>
      <c r="I21" s="57">
        <v>0</v>
      </c>
      <c r="J21" s="57">
        <f aca="true" t="shared" si="2" ref="J21:J26">K21+L21+M21+N21</f>
        <v>15000</v>
      </c>
      <c r="K21" s="57">
        <v>15000</v>
      </c>
      <c r="L21" s="57">
        <v>0</v>
      </c>
      <c r="M21" s="57">
        <v>0</v>
      </c>
      <c r="N21" s="57">
        <v>0</v>
      </c>
    </row>
    <row r="22" spans="1:14" ht="49.5" customHeight="1">
      <c r="A22" s="100"/>
      <c r="B22" s="3"/>
      <c r="C22" s="160" t="s">
        <v>197</v>
      </c>
      <c r="D22" s="175" t="s">
        <v>325</v>
      </c>
      <c r="E22" s="57">
        <f t="shared" si="1"/>
        <v>0</v>
      </c>
      <c r="F22" s="57">
        <v>0</v>
      </c>
      <c r="G22" s="57">
        <v>0</v>
      </c>
      <c r="H22" s="57">
        <v>0</v>
      </c>
      <c r="I22" s="57">
        <v>0</v>
      </c>
      <c r="J22" s="57">
        <f t="shared" si="2"/>
        <v>46000</v>
      </c>
      <c r="K22" s="57">
        <f>SUM(K23:K26)</f>
        <v>46000</v>
      </c>
      <c r="L22" s="57">
        <f>SUM(L24:L26)</f>
        <v>0</v>
      </c>
      <c r="M22" s="57">
        <f>SUM(M24:M26)</f>
        <v>0</v>
      </c>
      <c r="N22" s="57">
        <f>SUM(N24:N26)</f>
        <v>0</v>
      </c>
    </row>
    <row r="23" spans="1:14" ht="76.5" customHeight="1">
      <c r="A23" s="100"/>
      <c r="B23" s="3"/>
      <c r="C23" s="3"/>
      <c r="D23" s="176" t="s">
        <v>493</v>
      </c>
      <c r="E23" s="57">
        <f t="shared" si="1"/>
        <v>0</v>
      </c>
      <c r="F23" s="57">
        <v>0</v>
      </c>
      <c r="G23" s="57">
        <v>0</v>
      </c>
      <c r="H23" s="57">
        <v>0</v>
      </c>
      <c r="I23" s="57">
        <v>0</v>
      </c>
      <c r="J23" s="57">
        <f>K23+L26+M26+N26</f>
        <v>10000</v>
      </c>
      <c r="K23" s="57">
        <v>10000</v>
      </c>
      <c r="L23" s="57">
        <v>0</v>
      </c>
      <c r="M23" s="57">
        <v>0</v>
      </c>
      <c r="N23" s="57">
        <v>0</v>
      </c>
    </row>
    <row r="24" spans="1:14" ht="54.75" customHeight="1">
      <c r="A24" s="100"/>
      <c r="B24" s="3"/>
      <c r="C24" s="3"/>
      <c r="D24" s="176" t="s">
        <v>430</v>
      </c>
      <c r="E24" s="57">
        <f t="shared" si="1"/>
        <v>0</v>
      </c>
      <c r="F24" s="57">
        <v>0</v>
      </c>
      <c r="G24" s="57">
        <v>0</v>
      </c>
      <c r="H24" s="57">
        <v>0</v>
      </c>
      <c r="I24" s="57">
        <v>0</v>
      </c>
      <c r="J24" s="57">
        <f t="shared" si="2"/>
        <v>20000</v>
      </c>
      <c r="K24" s="57">
        <v>20000</v>
      </c>
      <c r="L24" s="57">
        <v>0</v>
      </c>
      <c r="M24" s="57">
        <v>0</v>
      </c>
      <c r="N24" s="57">
        <v>0</v>
      </c>
    </row>
    <row r="25" spans="1:14" ht="72" customHeight="1">
      <c r="A25" s="100"/>
      <c r="B25" s="3"/>
      <c r="C25" s="3"/>
      <c r="D25" s="176" t="s">
        <v>428</v>
      </c>
      <c r="E25" s="57">
        <f t="shared" si="1"/>
        <v>0</v>
      </c>
      <c r="F25" s="57">
        <v>0</v>
      </c>
      <c r="G25" s="57">
        <v>0</v>
      </c>
      <c r="H25" s="57">
        <v>0</v>
      </c>
      <c r="I25" s="57">
        <v>0</v>
      </c>
      <c r="J25" s="57">
        <f t="shared" si="2"/>
        <v>10000</v>
      </c>
      <c r="K25" s="57">
        <v>10000</v>
      </c>
      <c r="L25" s="57">
        <v>0</v>
      </c>
      <c r="M25" s="57">
        <v>0</v>
      </c>
      <c r="N25" s="57">
        <v>0</v>
      </c>
    </row>
    <row r="26" spans="1:14" ht="37.5" customHeight="1">
      <c r="A26" s="100"/>
      <c r="B26" s="3"/>
      <c r="C26" s="3"/>
      <c r="D26" s="176" t="s">
        <v>429</v>
      </c>
      <c r="E26" s="57">
        <f t="shared" si="1"/>
        <v>0</v>
      </c>
      <c r="F26" s="57">
        <v>0</v>
      </c>
      <c r="G26" s="57">
        <v>0</v>
      </c>
      <c r="H26" s="57">
        <v>0</v>
      </c>
      <c r="I26" s="57">
        <v>0</v>
      </c>
      <c r="J26" s="57">
        <f t="shared" si="2"/>
        <v>6000</v>
      </c>
      <c r="K26" s="57">
        <v>6000</v>
      </c>
      <c r="L26" s="57">
        <v>0</v>
      </c>
      <c r="M26" s="57">
        <v>0</v>
      </c>
      <c r="N26" s="57">
        <v>0</v>
      </c>
    </row>
    <row r="27" spans="1:14" ht="28.5" customHeight="1">
      <c r="A27" s="118" t="s">
        <v>188</v>
      </c>
      <c r="B27" s="118"/>
      <c r="C27" s="118"/>
      <c r="D27" s="119" t="s">
        <v>189</v>
      </c>
      <c r="E27" s="120">
        <f>SUM(E28)</f>
        <v>0</v>
      </c>
      <c r="F27" s="120">
        <f aca="true" t="shared" si="3" ref="F27:N27">SUM(F28)</f>
        <v>0</v>
      </c>
      <c r="G27" s="120">
        <f t="shared" si="3"/>
        <v>0</v>
      </c>
      <c r="H27" s="120">
        <f t="shared" si="3"/>
        <v>0</v>
      </c>
      <c r="I27" s="120">
        <f t="shared" si="3"/>
        <v>0</v>
      </c>
      <c r="J27" s="120">
        <f t="shared" si="3"/>
        <v>300000</v>
      </c>
      <c r="K27" s="120">
        <f t="shared" si="3"/>
        <v>300000</v>
      </c>
      <c r="L27" s="120">
        <f t="shared" si="3"/>
        <v>0</v>
      </c>
      <c r="M27" s="120">
        <f t="shared" si="3"/>
        <v>0</v>
      </c>
      <c r="N27" s="120">
        <f t="shared" si="3"/>
        <v>0</v>
      </c>
    </row>
    <row r="28" spans="1:14" s="255" customFormat="1" ht="25.5" customHeight="1">
      <c r="A28" s="251"/>
      <c r="B28" s="252" t="s">
        <v>190</v>
      </c>
      <c r="C28" s="252"/>
      <c r="D28" s="253" t="s">
        <v>191</v>
      </c>
      <c r="E28" s="254">
        <f>SUM(F28:I28)</f>
        <v>0</v>
      </c>
      <c r="F28" s="254">
        <f>SUM(F29:F29)</f>
        <v>0</v>
      </c>
      <c r="G28" s="254">
        <f>SUM(G29:G29)</f>
        <v>0</v>
      </c>
      <c r="H28" s="254">
        <f>SUM(H29:H29)</f>
        <v>0</v>
      </c>
      <c r="I28" s="254">
        <f>SUM(I29:I29)</f>
        <v>0</v>
      </c>
      <c r="J28" s="254">
        <f>SUM(K28:N28)</f>
        <v>300000</v>
      </c>
      <c r="K28" s="254">
        <f>SUM(K29:K29)</f>
        <v>300000</v>
      </c>
      <c r="L28" s="254">
        <f>SUM(L29:L29)</f>
        <v>0</v>
      </c>
      <c r="M28" s="254">
        <f>SUM(M29:M29)</f>
        <v>0</v>
      </c>
      <c r="N28" s="254">
        <f>SUM(N29:N29)</f>
        <v>0</v>
      </c>
    </row>
    <row r="29" spans="1:14" ht="45.75" customHeight="1">
      <c r="A29" s="100"/>
      <c r="B29" s="3"/>
      <c r="C29" s="160" t="s">
        <v>187</v>
      </c>
      <c r="D29" s="38" t="s">
        <v>182</v>
      </c>
      <c r="E29" s="57">
        <f>SUM(F29+G29+H29+I29)</f>
        <v>0</v>
      </c>
      <c r="F29" s="57">
        <v>0</v>
      </c>
      <c r="G29" s="57">
        <v>0</v>
      </c>
      <c r="H29" s="57">
        <v>0</v>
      </c>
      <c r="I29" s="57">
        <v>0</v>
      </c>
      <c r="J29" s="57">
        <f>K29+L29+M29+N29</f>
        <v>300000</v>
      </c>
      <c r="K29" s="57">
        <f>SUM(K30)</f>
        <v>300000</v>
      </c>
      <c r="L29" s="57">
        <v>0</v>
      </c>
      <c r="M29" s="57">
        <v>0</v>
      </c>
      <c r="N29" s="57">
        <v>0</v>
      </c>
    </row>
    <row r="30" spans="1:14" ht="48.75" customHeight="1">
      <c r="A30" s="100"/>
      <c r="B30" s="3"/>
      <c r="C30" s="39" t="s">
        <v>8</v>
      </c>
      <c r="D30" s="36" t="s">
        <v>431</v>
      </c>
      <c r="E30" s="57">
        <f>SUM(F30+G30+H30+I30)</f>
        <v>0</v>
      </c>
      <c r="F30" s="57">
        <v>0</v>
      </c>
      <c r="G30" s="57">
        <v>0</v>
      </c>
      <c r="H30" s="57">
        <v>0</v>
      </c>
      <c r="I30" s="57">
        <v>0</v>
      </c>
      <c r="J30" s="57">
        <f>K30+L30+M30+N30</f>
        <v>300000</v>
      </c>
      <c r="K30" s="57">
        <v>300000</v>
      </c>
      <c r="L30" s="57">
        <v>0</v>
      </c>
      <c r="M30" s="57">
        <v>0</v>
      </c>
      <c r="N30" s="57">
        <v>0</v>
      </c>
    </row>
    <row r="31" spans="1:14" ht="34.5" customHeight="1">
      <c r="A31" s="471" t="s">
        <v>38</v>
      </c>
      <c r="B31" s="471"/>
      <c r="C31" s="471"/>
      <c r="D31" s="472"/>
      <c r="E31" s="117">
        <f>SUM(E8+E11)</f>
        <v>0</v>
      </c>
      <c r="F31" s="117">
        <f>SUM(F8+F11)</f>
        <v>0</v>
      </c>
      <c r="G31" s="117">
        <f>SUM(G8+G11)</f>
        <v>0</v>
      </c>
      <c r="H31" s="117">
        <f>SUM(H8+H11)</f>
        <v>0</v>
      </c>
      <c r="I31" s="117">
        <f>SUM(I8+I11)</f>
        <v>0</v>
      </c>
      <c r="J31" s="117">
        <f>J27+J11+J8</f>
        <v>14440600</v>
      </c>
      <c r="K31" s="117">
        <f>K27+K11+K8</f>
        <v>14440600</v>
      </c>
      <c r="L31" s="117">
        <f>L27+L11+L8</f>
        <v>0</v>
      </c>
      <c r="M31" s="117">
        <f>M27+M11+M8</f>
        <v>0</v>
      </c>
      <c r="N31" s="117">
        <f>N27+N11+N8</f>
        <v>0</v>
      </c>
    </row>
    <row r="32" spans="1:14" ht="51.75" customHeight="1">
      <c r="A32" s="33"/>
      <c r="B32" s="33"/>
      <c r="C32" s="33"/>
      <c r="D32" s="30"/>
      <c r="E32" s="71"/>
      <c r="F32" s="71"/>
      <c r="G32" s="71"/>
      <c r="H32" s="71"/>
      <c r="I32" s="71"/>
      <c r="J32" s="71"/>
      <c r="K32" s="71"/>
      <c r="L32" s="71"/>
      <c r="M32" s="71"/>
      <c r="N32" s="71"/>
    </row>
  </sheetData>
  <sheetProtection/>
  <mergeCells count="13">
    <mergeCell ref="J6:J7"/>
    <mergeCell ref="K6:N6"/>
    <mergeCell ref="A5:N5"/>
    <mergeCell ref="A31:D31"/>
    <mergeCell ref="A6:A7"/>
    <mergeCell ref="B6:B7"/>
    <mergeCell ref="C6:C7"/>
    <mergeCell ref="D6:D7"/>
    <mergeCell ref="A1:N1"/>
    <mergeCell ref="A2:N2"/>
    <mergeCell ref="A3:N3"/>
    <mergeCell ref="E6:E7"/>
    <mergeCell ref="F6:I6"/>
  </mergeCells>
  <printOptions horizontalCentered="1"/>
  <pageMargins left="0.3937007874015748" right="0.3937007874015748" top="1.1811023622047245" bottom="0.5511811023622047" header="0.4724409448818898" footer="0.31496062992125984"/>
  <pageSetup horizontalDpi="600" verticalDpi="600" orientation="landscape" paperSize="9" scale="80" r:id="rId1"/>
  <headerFooter>
    <oddHeader>&amp;R&amp;10Załącznik  Nr 10 do Uchwały Nr 125/11  
Zarządu Powiatu   
w Stargardzie Szczecińskim  
z dnia 13 stycznia 2011 r.</oddHeader>
  </headerFooter>
  <ignoredErrors>
    <ignoredError sqref="E10:J10" formula="1"/>
    <ignoredError sqref="C10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1:N15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D13" sqref="D13"/>
    </sheetView>
  </sheetViews>
  <sheetFormatPr defaultColWidth="8.796875" defaultRowHeight="14.25"/>
  <cols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6.25" customHeight="1">
      <c r="A5" s="479" t="s">
        <v>199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20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34.5" customHeight="1">
      <c r="A8" s="147" t="s">
        <v>156</v>
      </c>
      <c r="B8" s="147"/>
      <c r="C8" s="177"/>
      <c r="D8" s="119" t="s">
        <v>200</v>
      </c>
      <c r="E8" s="148">
        <f>SUM(E9)</f>
        <v>0</v>
      </c>
      <c r="F8" s="148">
        <f aca="true" t="shared" si="0" ref="F8:N9">SUM(F9)</f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99360</v>
      </c>
      <c r="K8" s="148">
        <f t="shared" si="0"/>
        <v>0</v>
      </c>
      <c r="L8" s="148">
        <f t="shared" si="0"/>
        <v>0</v>
      </c>
      <c r="M8" s="148">
        <f t="shared" si="0"/>
        <v>99360</v>
      </c>
      <c r="N8" s="148">
        <f t="shared" si="0"/>
        <v>0</v>
      </c>
    </row>
    <row r="9" spans="1:14" s="257" customFormat="1" ht="34.5" customHeight="1">
      <c r="A9" s="278"/>
      <c r="B9" s="268" t="s">
        <v>201</v>
      </c>
      <c r="C9" s="279"/>
      <c r="D9" s="253" t="s">
        <v>202</v>
      </c>
      <c r="E9" s="269">
        <f>SUM(E10)</f>
        <v>0</v>
      </c>
      <c r="F9" s="269">
        <f t="shared" si="0"/>
        <v>0</v>
      </c>
      <c r="G9" s="269">
        <f t="shared" si="0"/>
        <v>0</v>
      </c>
      <c r="H9" s="269">
        <f t="shared" si="0"/>
        <v>0</v>
      </c>
      <c r="I9" s="269">
        <f t="shared" si="0"/>
        <v>0</v>
      </c>
      <c r="J9" s="269">
        <f t="shared" si="0"/>
        <v>99360</v>
      </c>
      <c r="K9" s="269">
        <f t="shared" si="0"/>
        <v>0</v>
      </c>
      <c r="L9" s="269">
        <f t="shared" si="0"/>
        <v>0</v>
      </c>
      <c r="M9" s="269">
        <f t="shared" si="0"/>
        <v>99360</v>
      </c>
      <c r="N9" s="269">
        <f t="shared" si="0"/>
        <v>0</v>
      </c>
    </row>
    <row r="10" spans="1:14" ht="36" customHeight="1">
      <c r="A10" s="97"/>
      <c r="B10" s="20"/>
      <c r="C10" s="16">
        <v>2310</v>
      </c>
      <c r="D10" s="38" t="s">
        <v>27</v>
      </c>
      <c r="E10" s="57">
        <f>SUM(E11+E12+E13+E14)</f>
        <v>0</v>
      </c>
      <c r="F10" s="57">
        <f aca="true" t="shared" si="1" ref="F10:N10">SUM(F11+F12+F13+F14)</f>
        <v>0</v>
      </c>
      <c r="G10" s="57">
        <f t="shared" si="1"/>
        <v>0</v>
      </c>
      <c r="H10" s="57">
        <f t="shared" si="1"/>
        <v>0</v>
      </c>
      <c r="I10" s="57">
        <f t="shared" si="1"/>
        <v>0</v>
      </c>
      <c r="J10" s="57">
        <f t="shared" si="1"/>
        <v>99360</v>
      </c>
      <c r="K10" s="57">
        <f t="shared" si="1"/>
        <v>0</v>
      </c>
      <c r="L10" s="57">
        <f t="shared" si="1"/>
        <v>0</v>
      </c>
      <c r="M10" s="57">
        <f t="shared" si="1"/>
        <v>99360</v>
      </c>
      <c r="N10" s="57">
        <f t="shared" si="1"/>
        <v>0</v>
      </c>
    </row>
    <row r="11" spans="1:14" ht="34.5" customHeight="1">
      <c r="A11" s="97"/>
      <c r="B11" s="20"/>
      <c r="C11" s="16" t="s">
        <v>8</v>
      </c>
      <c r="D11" s="7" t="s">
        <v>158</v>
      </c>
      <c r="E11" s="57">
        <f>SUM(F11+G11+H11+I11)</f>
        <v>0</v>
      </c>
      <c r="F11" s="57">
        <v>0</v>
      </c>
      <c r="G11" s="57">
        <v>0</v>
      </c>
      <c r="H11" s="57">
        <v>0</v>
      </c>
      <c r="I11" s="57">
        <v>0</v>
      </c>
      <c r="J11" s="57">
        <f>SUM(K11+L11+M11+N11)</f>
        <v>10868</v>
      </c>
      <c r="K11" s="57">
        <v>0</v>
      </c>
      <c r="L11" s="57">
        <v>0</v>
      </c>
      <c r="M11" s="57">
        <v>10868</v>
      </c>
      <c r="N11" s="57">
        <v>0</v>
      </c>
    </row>
    <row r="12" spans="1:14" ht="34.5" customHeight="1">
      <c r="A12" s="97"/>
      <c r="B12" s="20"/>
      <c r="C12" s="16"/>
      <c r="D12" s="7" t="s">
        <v>204</v>
      </c>
      <c r="E12" s="57">
        <f>SUM(F12+G12+H12+I12)</f>
        <v>0</v>
      </c>
      <c r="F12" s="57">
        <v>0</v>
      </c>
      <c r="G12" s="57">
        <v>0</v>
      </c>
      <c r="H12" s="57">
        <v>0</v>
      </c>
      <c r="I12" s="57">
        <v>0</v>
      </c>
      <c r="J12" s="57">
        <f>SUM(K12+L12+M12+N12)</f>
        <v>63135</v>
      </c>
      <c r="K12" s="57">
        <v>0</v>
      </c>
      <c r="L12" s="57">
        <v>0</v>
      </c>
      <c r="M12" s="57">
        <v>63135</v>
      </c>
      <c r="N12" s="57">
        <v>0</v>
      </c>
    </row>
    <row r="13" spans="1:14" ht="34.5" customHeight="1">
      <c r="A13" s="97"/>
      <c r="B13" s="20"/>
      <c r="C13" s="16"/>
      <c r="D13" s="7" t="s">
        <v>159</v>
      </c>
      <c r="E13" s="57">
        <f>SUM(F13+G13+H13+I13)</f>
        <v>0</v>
      </c>
      <c r="F13" s="57">
        <v>0</v>
      </c>
      <c r="G13" s="57">
        <v>0</v>
      </c>
      <c r="H13" s="57">
        <v>0</v>
      </c>
      <c r="I13" s="57">
        <v>0</v>
      </c>
      <c r="J13" s="57">
        <f>SUM(K13+L13+M13+N13)</f>
        <v>16560</v>
      </c>
      <c r="K13" s="57">
        <v>0</v>
      </c>
      <c r="L13" s="57">
        <v>0</v>
      </c>
      <c r="M13" s="57">
        <v>16560</v>
      </c>
      <c r="N13" s="57">
        <v>0</v>
      </c>
    </row>
    <row r="14" spans="1:14" ht="34.5" customHeight="1">
      <c r="A14" s="97"/>
      <c r="B14" s="20"/>
      <c r="C14" s="16"/>
      <c r="D14" s="7" t="s">
        <v>205</v>
      </c>
      <c r="E14" s="57">
        <f>SUM(F14+G14+H14+I14)</f>
        <v>0</v>
      </c>
      <c r="F14" s="57">
        <v>0</v>
      </c>
      <c r="G14" s="57">
        <v>0</v>
      </c>
      <c r="H14" s="57">
        <v>0</v>
      </c>
      <c r="I14" s="57">
        <v>0</v>
      </c>
      <c r="J14" s="57">
        <f>SUM(K14+L14+M14+N14)</f>
        <v>8797</v>
      </c>
      <c r="K14" s="57">
        <v>0</v>
      </c>
      <c r="L14" s="57">
        <v>0</v>
      </c>
      <c r="M14" s="57">
        <v>8797</v>
      </c>
      <c r="N14" s="57">
        <v>0</v>
      </c>
    </row>
    <row r="15" spans="1:14" ht="34.5" customHeight="1">
      <c r="A15" s="505" t="s">
        <v>203</v>
      </c>
      <c r="B15" s="505"/>
      <c r="C15" s="505"/>
      <c r="D15" s="505"/>
      <c r="E15" s="178">
        <f>SUM(E8)</f>
        <v>0</v>
      </c>
      <c r="F15" s="178">
        <f aca="true" t="shared" si="2" ref="F15:N15">SUM(F8)</f>
        <v>0</v>
      </c>
      <c r="G15" s="178">
        <f t="shared" si="2"/>
        <v>0</v>
      </c>
      <c r="H15" s="178">
        <f t="shared" si="2"/>
        <v>0</v>
      </c>
      <c r="I15" s="178">
        <f t="shared" si="2"/>
        <v>0</v>
      </c>
      <c r="J15" s="178">
        <f t="shared" si="2"/>
        <v>99360</v>
      </c>
      <c r="K15" s="178">
        <f t="shared" si="2"/>
        <v>0</v>
      </c>
      <c r="L15" s="178">
        <f t="shared" si="2"/>
        <v>0</v>
      </c>
      <c r="M15" s="178">
        <f t="shared" si="2"/>
        <v>99360</v>
      </c>
      <c r="N15" s="178">
        <f t="shared" si="2"/>
        <v>0</v>
      </c>
    </row>
  </sheetData>
  <sheetProtection/>
  <mergeCells count="13">
    <mergeCell ref="A15:D15"/>
    <mergeCell ref="A6:A7"/>
    <mergeCell ref="B6:B7"/>
    <mergeCell ref="A5:N5"/>
    <mergeCell ref="C6:C7"/>
    <mergeCell ref="D6:D7"/>
    <mergeCell ref="E6:E7"/>
    <mergeCell ref="F6:I6"/>
    <mergeCell ref="J6:J7"/>
    <mergeCell ref="K6:N6"/>
    <mergeCell ref="A1:N1"/>
    <mergeCell ref="A2:N2"/>
    <mergeCell ref="A3:N3"/>
  </mergeCells>
  <printOptions horizontalCentered="1"/>
  <pageMargins left="0.3937007874015748" right="0.3937007874015748" top="1.1811023622047245" bottom="0.5511811023622047" header="0.4724409448818898" footer="0.31496062992125984"/>
  <pageSetup horizontalDpi="300" verticalDpi="300" orientation="landscape" paperSize="9" scale="80" r:id="rId1"/>
  <headerFooter>
    <oddHeader>&amp;R&amp;10Załącznik  Nr 11 do Uchwały Nr 125/11  
Zarządu Powiatu 
w Stargardzie Szczecińskim  
z dnia 13 stycznia 2011 r.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1:N24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D29" sqref="D29"/>
    </sheetView>
  </sheetViews>
  <sheetFormatPr defaultColWidth="8.796875" defaultRowHeight="14.25"/>
  <cols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18">
      <c r="A5" s="479" t="s">
        <v>206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22.5" customHeight="1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17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25.5" customHeight="1">
      <c r="A8" s="118" t="s">
        <v>188</v>
      </c>
      <c r="B8" s="118"/>
      <c r="C8" s="118"/>
      <c r="D8" s="119" t="s">
        <v>189</v>
      </c>
      <c r="E8" s="120">
        <f>SUM(E9+E13+E15)</f>
        <v>0</v>
      </c>
      <c r="F8" s="120">
        <f aca="true" t="shared" si="0" ref="F8:N8">SUM(F9+F13+F15)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980000</v>
      </c>
      <c r="K8" s="120">
        <f t="shared" si="0"/>
        <v>980000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ht="27.75" customHeight="1">
      <c r="A9" s="100"/>
      <c r="B9" s="252" t="s">
        <v>190</v>
      </c>
      <c r="C9" s="252"/>
      <c r="D9" s="253" t="s">
        <v>191</v>
      </c>
      <c r="E9" s="254">
        <f>SUM(E10+E11)</f>
        <v>0</v>
      </c>
      <c r="F9" s="254">
        <f aca="true" t="shared" si="1" ref="F9:N9">SUM(F10+F11)</f>
        <v>0</v>
      </c>
      <c r="G9" s="254">
        <f t="shared" si="1"/>
        <v>0</v>
      </c>
      <c r="H9" s="254">
        <f t="shared" si="1"/>
        <v>0</v>
      </c>
      <c r="I9" s="254">
        <f t="shared" si="1"/>
        <v>0</v>
      </c>
      <c r="J9" s="254">
        <f t="shared" si="1"/>
        <v>665000</v>
      </c>
      <c r="K9" s="254">
        <f t="shared" si="1"/>
        <v>665000</v>
      </c>
      <c r="L9" s="254">
        <f t="shared" si="1"/>
        <v>0</v>
      </c>
      <c r="M9" s="254">
        <f t="shared" si="1"/>
        <v>0</v>
      </c>
      <c r="N9" s="254">
        <f t="shared" si="1"/>
        <v>0</v>
      </c>
    </row>
    <row r="10" spans="1:14" ht="57.75" customHeight="1">
      <c r="A10" s="100"/>
      <c r="B10" s="3"/>
      <c r="C10" s="3" t="s">
        <v>207</v>
      </c>
      <c r="D10" s="4" t="s">
        <v>208</v>
      </c>
      <c r="E10" s="70">
        <f>SUM(F10+G10+H10+I10)</f>
        <v>0</v>
      </c>
      <c r="F10" s="70">
        <v>0</v>
      </c>
      <c r="G10" s="70">
        <v>0</v>
      </c>
      <c r="H10" s="70">
        <v>0</v>
      </c>
      <c r="I10" s="70">
        <v>0</v>
      </c>
      <c r="J10" s="70">
        <f>SUM(K10+L10+M10+N10)</f>
        <v>600000</v>
      </c>
      <c r="K10" s="70">
        <v>600000</v>
      </c>
      <c r="L10" s="70">
        <v>0</v>
      </c>
      <c r="M10" s="70">
        <v>0</v>
      </c>
      <c r="N10" s="70">
        <v>0</v>
      </c>
    </row>
    <row r="11" spans="1:14" ht="53.25" customHeight="1">
      <c r="A11" s="100"/>
      <c r="B11" s="3"/>
      <c r="C11" s="3" t="s">
        <v>197</v>
      </c>
      <c r="D11" s="4" t="s">
        <v>97</v>
      </c>
      <c r="E11" s="70">
        <f>E12</f>
        <v>0</v>
      </c>
      <c r="F11" s="70">
        <f aca="true" t="shared" si="2" ref="F11:N11">F12</f>
        <v>0</v>
      </c>
      <c r="G11" s="70">
        <f t="shared" si="2"/>
        <v>0</v>
      </c>
      <c r="H11" s="70">
        <f t="shared" si="2"/>
        <v>0</v>
      </c>
      <c r="I11" s="70">
        <f t="shared" si="2"/>
        <v>0</v>
      </c>
      <c r="J11" s="70">
        <f t="shared" si="2"/>
        <v>65000</v>
      </c>
      <c r="K11" s="70">
        <f t="shared" si="2"/>
        <v>65000</v>
      </c>
      <c r="L11" s="70">
        <f t="shared" si="2"/>
        <v>0</v>
      </c>
      <c r="M11" s="70">
        <f t="shared" si="2"/>
        <v>0</v>
      </c>
      <c r="N11" s="70">
        <f t="shared" si="2"/>
        <v>0</v>
      </c>
    </row>
    <row r="12" spans="1:14" ht="45" customHeight="1">
      <c r="A12" s="100"/>
      <c r="B12" s="3"/>
      <c r="C12" s="3" t="s">
        <v>8</v>
      </c>
      <c r="D12" s="36" t="s">
        <v>501</v>
      </c>
      <c r="E12" s="70">
        <f>F12+G12+H12+I12</f>
        <v>0</v>
      </c>
      <c r="F12" s="70">
        <v>0</v>
      </c>
      <c r="G12" s="70">
        <v>0</v>
      </c>
      <c r="H12" s="70">
        <v>0</v>
      </c>
      <c r="I12" s="70">
        <v>0</v>
      </c>
      <c r="J12" s="70">
        <f>K12+L12+M12+N12</f>
        <v>65000</v>
      </c>
      <c r="K12" s="70">
        <v>65000</v>
      </c>
      <c r="L12" s="70">
        <v>0</v>
      </c>
      <c r="M12" s="70">
        <v>0</v>
      </c>
      <c r="N12" s="70">
        <v>0</v>
      </c>
    </row>
    <row r="13" spans="1:14" ht="26.25" customHeight="1">
      <c r="A13" s="100"/>
      <c r="B13" s="252" t="s">
        <v>209</v>
      </c>
      <c r="C13" s="268"/>
      <c r="D13" s="253" t="s">
        <v>210</v>
      </c>
      <c r="E13" s="254">
        <f>SUM(E14)</f>
        <v>0</v>
      </c>
      <c r="F13" s="254">
        <f aca="true" t="shared" si="3" ref="F13:N13">SUM(F14)</f>
        <v>0</v>
      </c>
      <c r="G13" s="254">
        <f t="shared" si="3"/>
        <v>0</v>
      </c>
      <c r="H13" s="254">
        <f t="shared" si="3"/>
        <v>0</v>
      </c>
      <c r="I13" s="254">
        <f t="shared" si="3"/>
        <v>0</v>
      </c>
      <c r="J13" s="254">
        <f t="shared" si="3"/>
        <v>300000</v>
      </c>
      <c r="K13" s="254">
        <f t="shared" si="3"/>
        <v>300000</v>
      </c>
      <c r="L13" s="254">
        <f t="shared" si="3"/>
        <v>0</v>
      </c>
      <c r="M13" s="254">
        <f t="shared" si="3"/>
        <v>0</v>
      </c>
      <c r="N13" s="254">
        <f t="shared" si="3"/>
        <v>0</v>
      </c>
    </row>
    <row r="14" spans="1:14" ht="59.25" customHeight="1">
      <c r="A14" s="100"/>
      <c r="B14" s="2"/>
      <c r="C14" s="3" t="s">
        <v>207</v>
      </c>
      <c r="D14" s="4" t="s">
        <v>208</v>
      </c>
      <c r="E14" s="70">
        <f aca="true" t="shared" si="4" ref="E14:E22">SUM(F14+G14+H14+I14)</f>
        <v>0</v>
      </c>
      <c r="F14" s="70">
        <v>0</v>
      </c>
      <c r="G14" s="70">
        <v>0</v>
      </c>
      <c r="H14" s="70">
        <v>0</v>
      </c>
      <c r="I14" s="70">
        <v>0</v>
      </c>
      <c r="J14" s="70">
        <f aca="true" t="shared" si="5" ref="J14:J22">SUM(K14+L14+M14+N14)</f>
        <v>300000</v>
      </c>
      <c r="K14" s="70">
        <v>300000</v>
      </c>
      <c r="L14" s="70">
        <v>0</v>
      </c>
      <c r="M14" s="70">
        <v>0</v>
      </c>
      <c r="N14" s="70">
        <v>0</v>
      </c>
    </row>
    <row r="15" spans="1:14" ht="40.5" customHeight="1">
      <c r="A15" s="100"/>
      <c r="B15" s="252" t="s">
        <v>211</v>
      </c>
      <c r="C15" s="252"/>
      <c r="D15" s="253" t="s">
        <v>212</v>
      </c>
      <c r="E15" s="254">
        <f>SUM(E16)</f>
        <v>0</v>
      </c>
      <c r="F15" s="254">
        <f aca="true" t="shared" si="6" ref="F15:N16">SUM(F16)</f>
        <v>0</v>
      </c>
      <c r="G15" s="254">
        <f t="shared" si="6"/>
        <v>0</v>
      </c>
      <c r="H15" s="254">
        <f t="shared" si="6"/>
        <v>0</v>
      </c>
      <c r="I15" s="254">
        <f t="shared" si="6"/>
        <v>0</v>
      </c>
      <c r="J15" s="254">
        <f t="shared" si="6"/>
        <v>15000</v>
      </c>
      <c r="K15" s="254">
        <f t="shared" si="6"/>
        <v>15000</v>
      </c>
      <c r="L15" s="254">
        <f t="shared" si="6"/>
        <v>0</v>
      </c>
      <c r="M15" s="254">
        <f t="shared" si="6"/>
        <v>0</v>
      </c>
      <c r="N15" s="254">
        <f t="shared" si="6"/>
        <v>0</v>
      </c>
    </row>
    <row r="16" spans="1:14" ht="55.5" customHeight="1">
      <c r="A16" s="100"/>
      <c r="B16" s="2"/>
      <c r="C16" s="3" t="s">
        <v>197</v>
      </c>
      <c r="D16" s="4" t="s">
        <v>97</v>
      </c>
      <c r="E16" s="70">
        <f>SUM(E17)</f>
        <v>0</v>
      </c>
      <c r="F16" s="70">
        <f t="shared" si="6"/>
        <v>0</v>
      </c>
      <c r="G16" s="70">
        <f t="shared" si="6"/>
        <v>0</v>
      </c>
      <c r="H16" s="70">
        <f t="shared" si="6"/>
        <v>0</v>
      </c>
      <c r="I16" s="70">
        <f t="shared" si="6"/>
        <v>0</v>
      </c>
      <c r="J16" s="70">
        <f t="shared" si="6"/>
        <v>15000</v>
      </c>
      <c r="K16" s="70">
        <f t="shared" si="6"/>
        <v>15000</v>
      </c>
      <c r="L16" s="70">
        <f t="shared" si="6"/>
        <v>0</v>
      </c>
      <c r="M16" s="70">
        <f t="shared" si="6"/>
        <v>0</v>
      </c>
      <c r="N16" s="70">
        <f t="shared" si="6"/>
        <v>0</v>
      </c>
    </row>
    <row r="17" spans="1:14" ht="41.25" customHeight="1">
      <c r="A17" s="100"/>
      <c r="B17" s="3"/>
      <c r="C17" s="3" t="s">
        <v>8</v>
      </c>
      <c r="D17" s="4" t="s">
        <v>213</v>
      </c>
      <c r="E17" s="70">
        <f t="shared" si="4"/>
        <v>0</v>
      </c>
      <c r="F17" s="70">
        <v>0</v>
      </c>
      <c r="G17" s="70">
        <v>0</v>
      </c>
      <c r="H17" s="70">
        <v>0</v>
      </c>
      <c r="I17" s="70">
        <v>0</v>
      </c>
      <c r="J17" s="70">
        <f t="shared" si="5"/>
        <v>15000</v>
      </c>
      <c r="K17" s="70">
        <v>15000</v>
      </c>
      <c r="L17" s="70">
        <v>0</v>
      </c>
      <c r="M17" s="70">
        <v>0</v>
      </c>
      <c r="N17" s="70">
        <v>0</v>
      </c>
    </row>
    <row r="18" spans="1:14" ht="38.25" customHeight="1">
      <c r="A18" s="118" t="s">
        <v>214</v>
      </c>
      <c r="B18" s="118"/>
      <c r="C18" s="179"/>
      <c r="D18" s="180" t="s">
        <v>215</v>
      </c>
      <c r="E18" s="120">
        <f>SUM(E19)</f>
        <v>0</v>
      </c>
      <c r="F18" s="120">
        <f aca="true" t="shared" si="7" ref="F18:N19">SUM(F19)</f>
        <v>0</v>
      </c>
      <c r="G18" s="120">
        <f t="shared" si="7"/>
        <v>0</v>
      </c>
      <c r="H18" s="120">
        <f t="shared" si="7"/>
        <v>0</v>
      </c>
      <c r="I18" s="120">
        <f t="shared" si="7"/>
        <v>0</v>
      </c>
      <c r="J18" s="120">
        <f t="shared" si="7"/>
        <v>132000</v>
      </c>
      <c r="K18" s="120">
        <f t="shared" si="7"/>
        <v>132000</v>
      </c>
      <c r="L18" s="120">
        <f t="shared" si="7"/>
        <v>0</v>
      </c>
      <c r="M18" s="120">
        <f t="shared" si="7"/>
        <v>0</v>
      </c>
      <c r="N18" s="120">
        <f t="shared" si="7"/>
        <v>0</v>
      </c>
    </row>
    <row r="19" spans="1:14" ht="34.5" customHeight="1">
      <c r="A19" s="100"/>
      <c r="B19" s="252" t="s">
        <v>216</v>
      </c>
      <c r="C19" s="280"/>
      <c r="D19" s="261" t="s">
        <v>217</v>
      </c>
      <c r="E19" s="254">
        <f>SUM(E20)</f>
        <v>0</v>
      </c>
      <c r="F19" s="254">
        <f t="shared" si="7"/>
        <v>0</v>
      </c>
      <c r="G19" s="254">
        <f t="shared" si="7"/>
        <v>0</v>
      </c>
      <c r="H19" s="254">
        <f t="shared" si="7"/>
        <v>0</v>
      </c>
      <c r="I19" s="254">
        <f t="shared" si="7"/>
        <v>0</v>
      </c>
      <c r="J19" s="254">
        <f t="shared" si="7"/>
        <v>132000</v>
      </c>
      <c r="K19" s="254">
        <f t="shared" si="7"/>
        <v>132000</v>
      </c>
      <c r="L19" s="254">
        <f t="shared" si="7"/>
        <v>0</v>
      </c>
      <c r="M19" s="254">
        <f t="shared" si="7"/>
        <v>0</v>
      </c>
      <c r="N19" s="254">
        <f t="shared" si="7"/>
        <v>0</v>
      </c>
    </row>
    <row r="20" spans="1:14" ht="47.25" customHeight="1">
      <c r="A20" s="100"/>
      <c r="B20" s="2"/>
      <c r="C20" s="27">
        <v>2580</v>
      </c>
      <c r="D20" s="28" t="s">
        <v>218</v>
      </c>
      <c r="E20" s="70">
        <f>SUM(E21+E22)</f>
        <v>0</v>
      </c>
      <c r="F20" s="70">
        <f aca="true" t="shared" si="8" ref="F20:N20">SUM(F21+F22)</f>
        <v>0</v>
      </c>
      <c r="G20" s="70">
        <f t="shared" si="8"/>
        <v>0</v>
      </c>
      <c r="H20" s="70">
        <f t="shared" si="8"/>
        <v>0</v>
      </c>
      <c r="I20" s="70">
        <f t="shared" si="8"/>
        <v>0</v>
      </c>
      <c r="J20" s="70">
        <f t="shared" si="8"/>
        <v>132000</v>
      </c>
      <c r="K20" s="70">
        <f t="shared" si="8"/>
        <v>132000</v>
      </c>
      <c r="L20" s="70">
        <f t="shared" si="8"/>
        <v>0</v>
      </c>
      <c r="M20" s="70">
        <f t="shared" si="8"/>
        <v>0</v>
      </c>
      <c r="N20" s="70">
        <f t="shared" si="8"/>
        <v>0</v>
      </c>
    </row>
    <row r="21" spans="1:14" ht="33" customHeight="1">
      <c r="A21" s="100"/>
      <c r="B21" s="2"/>
      <c r="C21" s="27" t="s">
        <v>219</v>
      </c>
      <c r="D21" s="28" t="s">
        <v>220</v>
      </c>
      <c r="E21" s="70">
        <f t="shared" si="4"/>
        <v>0</v>
      </c>
      <c r="F21" s="70">
        <v>0</v>
      </c>
      <c r="G21" s="70">
        <v>0</v>
      </c>
      <c r="H21" s="70">
        <v>0</v>
      </c>
      <c r="I21" s="70">
        <v>0</v>
      </c>
      <c r="J21" s="70">
        <f t="shared" si="5"/>
        <v>80000</v>
      </c>
      <c r="K21" s="70">
        <v>80000</v>
      </c>
      <c r="L21" s="70">
        <v>0</v>
      </c>
      <c r="M21" s="70">
        <v>0</v>
      </c>
      <c r="N21" s="70">
        <v>0</v>
      </c>
    </row>
    <row r="22" spans="1:14" ht="33.75" customHeight="1">
      <c r="A22" s="100"/>
      <c r="B22" s="2"/>
      <c r="C22" s="27"/>
      <c r="D22" s="28" t="s">
        <v>221</v>
      </c>
      <c r="E22" s="70">
        <f t="shared" si="4"/>
        <v>0</v>
      </c>
      <c r="F22" s="70">
        <v>0</v>
      </c>
      <c r="G22" s="70">
        <v>0</v>
      </c>
      <c r="H22" s="70">
        <v>0</v>
      </c>
      <c r="I22" s="70">
        <v>0</v>
      </c>
      <c r="J22" s="70">
        <f t="shared" si="5"/>
        <v>52000</v>
      </c>
      <c r="K22" s="70">
        <v>52000</v>
      </c>
      <c r="L22" s="70">
        <v>0</v>
      </c>
      <c r="M22" s="70">
        <v>0</v>
      </c>
      <c r="N22" s="70">
        <v>0</v>
      </c>
    </row>
    <row r="23" spans="1:14" ht="28.5" customHeight="1">
      <c r="A23" s="471" t="s">
        <v>38</v>
      </c>
      <c r="B23" s="471"/>
      <c r="C23" s="471"/>
      <c r="D23" s="506"/>
      <c r="E23" s="117">
        <f>SUM(E8+E18)</f>
        <v>0</v>
      </c>
      <c r="F23" s="117">
        <f aca="true" t="shared" si="9" ref="F23:N23">SUM(F8+F18)</f>
        <v>0</v>
      </c>
      <c r="G23" s="117">
        <f t="shared" si="9"/>
        <v>0</v>
      </c>
      <c r="H23" s="117">
        <f t="shared" si="9"/>
        <v>0</v>
      </c>
      <c r="I23" s="117">
        <f t="shared" si="9"/>
        <v>0</v>
      </c>
      <c r="J23" s="117">
        <f t="shared" si="9"/>
        <v>1112000</v>
      </c>
      <c r="K23" s="117">
        <f t="shared" si="9"/>
        <v>1112000</v>
      </c>
      <c r="L23" s="117">
        <f t="shared" si="9"/>
        <v>0</v>
      </c>
      <c r="M23" s="117">
        <f t="shared" si="9"/>
        <v>0</v>
      </c>
      <c r="N23" s="117">
        <f t="shared" si="9"/>
        <v>0</v>
      </c>
    </row>
    <row r="24" spans="1:14" ht="20.25" customHeight="1">
      <c r="A24" s="26"/>
      <c r="B24" s="26"/>
      <c r="C24" s="26"/>
      <c r="D24" s="9"/>
      <c r="E24" s="59"/>
      <c r="F24" s="59"/>
      <c r="G24" s="59"/>
      <c r="H24" s="59"/>
      <c r="I24" s="59"/>
      <c r="J24" s="59"/>
      <c r="K24" s="59"/>
      <c r="L24" s="59"/>
      <c r="M24" s="59"/>
      <c r="N24" s="59"/>
    </row>
    <row r="25" ht="88.5" customHeight="1"/>
  </sheetData>
  <sheetProtection/>
  <mergeCells count="13">
    <mergeCell ref="E6:E7"/>
    <mergeCell ref="K6:N6"/>
    <mergeCell ref="F6:I6"/>
    <mergeCell ref="A2:N2"/>
    <mergeCell ref="A3:N3"/>
    <mergeCell ref="J6:J7"/>
    <mergeCell ref="A1:N1"/>
    <mergeCell ref="A23:D23"/>
    <mergeCell ref="A5:N5"/>
    <mergeCell ref="A6:A7"/>
    <mergeCell ref="B6:B7"/>
    <mergeCell ref="C6:C7"/>
    <mergeCell ref="D6:D7"/>
  </mergeCells>
  <printOptions horizontalCentered="1"/>
  <pageMargins left="0.3937007874015748" right="0.3937007874015748" top="1.1811023622047245" bottom="0.5511811023622047" header="0.4724409448818898" footer="0.31496062992125984"/>
  <pageSetup fitToHeight="3" horizontalDpi="600" verticalDpi="600" orientation="landscape" paperSize="9" scale="80" r:id="rId1"/>
  <headerFooter>
    <oddHeader>&amp;R&amp;10Załącznik  Nr 12 do Uchwały Nr 125/11  
Zarządu Powiatu   
w Stargardzie Szczecińskim  
z dnia 13 stycznia 2011 r.</oddHeader>
  </headerFooter>
  <rowBreaks count="1" manualBreakCount="1">
    <brk id="15" max="13" man="1"/>
  </rowBreaks>
  <ignoredErrors>
    <ignoredError sqref="J14" formula="1"/>
  </ignoredError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1:P195"/>
  <sheetViews>
    <sheetView zoomScalePageLayoutView="0" workbookViewId="0" topLeftCell="A1">
      <pane ySplit="10" topLeftCell="A119" activePane="bottomLeft" state="frozen"/>
      <selection pane="topLeft" activeCell="A1" sqref="A1"/>
      <selection pane="bottomLeft" activeCell="L129" sqref="L129"/>
    </sheetView>
  </sheetViews>
  <sheetFormatPr defaultColWidth="8.796875" defaultRowHeight="14.25"/>
  <cols>
    <col min="2" max="2" width="7.8984375" style="0" customWidth="1"/>
    <col min="3" max="3" width="7.19921875" style="0" customWidth="1"/>
    <col min="4" max="4" width="32.8984375" style="0" customWidth="1"/>
    <col min="5" max="9" width="9.8984375" style="63" customWidth="1"/>
    <col min="10" max="14" width="9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18">
      <c r="A5" s="479" t="s">
        <v>222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8">
      <c r="A6" s="479" t="s">
        <v>223</v>
      </c>
      <c r="B6" s="479"/>
      <c r="C6" s="479"/>
      <c r="D6" s="479"/>
      <c r="E6" s="479"/>
      <c r="F6" s="479"/>
      <c r="G6" s="479"/>
      <c r="H6" s="479"/>
      <c r="I6" s="479"/>
      <c r="J6" s="479"/>
      <c r="K6" s="479"/>
      <c r="L6" s="479"/>
      <c r="M6" s="479"/>
      <c r="N6" s="479"/>
    </row>
    <row r="7" spans="1:14" s="34" customFormat="1" ht="16.5">
      <c r="A7" s="518" t="s">
        <v>224</v>
      </c>
      <c r="B7" s="518"/>
      <c r="C7" s="518"/>
      <c r="D7" s="518"/>
      <c r="E7" s="518"/>
      <c r="F7" s="518"/>
      <c r="G7" s="518"/>
      <c r="H7" s="518"/>
      <c r="I7" s="518"/>
      <c r="J7" s="518"/>
      <c r="K7" s="518"/>
      <c r="L7" s="518"/>
      <c r="M7" s="518"/>
      <c r="N7" s="518"/>
    </row>
    <row r="8" spans="1:14" s="34" customFormat="1" ht="16.5">
      <c r="A8" s="517" t="s">
        <v>225</v>
      </c>
      <c r="B8" s="517"/>
      <c r="C8" s="517"/>
      <c r="D8" s="517"/>
      <c r="E8" s="517"/>
      <c r="F8" s="517"/>
      <c r="G8" s="517"/>
      <c r="H8" s="517"/>
      <c r="I8" s="517"/>
      <c r="J8" s="517"/>
      <c r="K8" s="517"/>
      <c r="L8" s="517"/>
      <c r="M8" s="517"/>
      <c r="N8" s="517"/>
    </row>
    <row r="9" spans="1:14" s="34" customFormat="1" ht="14.25">
      <c r="A9" s="464" t="s">
        <v>3</v>
      </c>
      <c r="B9" s="464" t="s">
        <v>4</v>
      </c>
      <c r="C9" s="464" t="s">
        <v>5</v>
      </c>
      <c r="D9" s="464" t="s">
        <v>6</v>
      </c>
      <c r="E9" s="465" t="s">
        <v>7</v>
      </c>
      <c r="F9" s="464" t="s">
        <v>8</v>
      </c>
      <c r="G9" s="464"/>
      <c r="H9" s="464"/>
      <c r="I9" s="464"/>
      <c r="J9" s="465" t="s">
        <v>9</v>
      </c>
      <c r="K9" s="455" t="s">
        <v>8</v>
      </c>
      <c r="L9" s="455"/>
      <c r="M9" s="455"/>
      <c r="N9" s="455"/>
    </row>
    <row r="10" spans="1:14" s="34" customFormat="1" ht="97.5" customHeight="1">
      <c r="A10" s="464"/>
      <c r="B10" s="464"/>
      <c r="C10" s="464"/>
      <c r="D10" s="464"/>
      <c r="E10" s="465"/>
      <c r="F10" s="272" t="s">
        <v>226</v>
      </c>
      <c r="G10" s="272" t="s">
        <v>11</v>
      </c>
      <c r="H10" s="273" t="s">
        <v>12</v>
      </c>
      <c r="I10" s="273" t="s">
        <v>367</v>
      </c>
      <c r="J10" s="465"/>
      <c r="K10" s="272" t="s">
        <v>10</v>
      </c>
      <c r="L10" s="272" t="s">
        <v>11</v>
      </c>
      <c r="M10" s="273" t="s">
        <v>12</v>
      </c>
      <c r="N10" s="273" t="s">
        <v>367</v>
      </c>
    </row>
    <row r="11" spans="1:15" ht="22.5" customHeight="1">
      <c r="A11" s="147" t="s">
        <v>130</v>
      </c>
      <c r="B11" s="147"/>
      <c r="C11" s="147"/>
      <c r="D11" s="119" t="s">
        <v>131</v>
      </c>
      <c r="E11" s="148">
        <f>SUM(E12)</f>
        <v>75000</v>
      </c>
      <c r="F11" s="148">
        <f aca="true" t="shared" si="0" ref="F11:N12">SUM(F12)</f>
        <v>0</v>
      </c>
      <c r="G11" s="148">
        <f t="shared" si="0"/>
        <v>75000</v>
      </c>
      <c r="H11" s="148">
        <f t="shared" si="0"/>
        <v>0</v>
      </c>
      <c r="I11" s="148">
        <f t="shared" si="0"/>
        <v>0</v>
      </c>
      <c r="J11" s="148">
        <f t="shared" si="0"/>
        <v>0</v>
      </c>
      <c r="K11" s="148">
        <f t="shared" si="0"/>
        <v>0</v>
      </c>
      <c r="L11" s="148">
        <f t="shared" si="0"/>
        <v>0</v>
      </c>
      <c r="M11" s="148">
        <f t="shared" si="0"/>
        <v>0</v>
      </c>
      <c r="N11" s="148">
        <f t="shared" si="0"/>
        <v>0</v>
      </c>
      <c r="O11" s="21"/>
    </row>
    <row r="12" spans="1:15" ht="34.5" customHeight="1">
      <c r="A12" s="97"/>
      <c r="B12" s="268" t="s">
        <v>132</v>
      </c>
      <c r="C12" s="268"/>
      <c r="D12" s="253" t="s">
        <v>133</v>
      </c>
      <c r="E12" s="269">
        <f>SUM(E13)</f>
        <v>75000</v>
      </c>
      <c r="F12" s="269">
        <f t="shared" si="0"/>
        <v>0</v>
      </c>
      <c r="G12" s="269">
        <f t="shared" si="0"/>
        <v>75000</v>
      </c>
      <c r="H12" s="269">
        <f t="shared" si="0"/>
        <v>0</v>
      </c>
      <c r="I12" s="269">
        <f t="shared" si="0"/>
        <v>0</v>
      </c>
      <c r="J12" s="269">
        <f t="shared" si="0"/>
        <v>0</v>
      </c>
      <c r="K12" s="269">
        <f t="shared" si="0"/>
        <v>0</v>
      </c>
      <c r="L12" s="269">
        <f t="shared" si="0"/>
        <v>0</v>
      </c>
      <c r="M12" s="269">
        <f t="shared" si="0"/>
        <v>0</v>
      </c>
      <c r="N12" s="269">
        <f t="shared" si="0"/>
        <v>0</v>
      </c>
      <c r="O12" s="21"/>
    </row>
    <row r="13" spans="1:15" ht="60" customHeight="1">
      <c r="A13" s="97"/>
      <c r="B13" s="35"/>
      <c r="C13" s="35" t="s">
        <v>172</v>
      </c>
      <c r="D13" s="36" t="s">
        <v>227</v>
      </c>
      <c r="E13" s="72">
        <f>SUM(F13+G13+H13+I13)</f>
        <v>75000</v>
      </c>
      <c r="F13" s="72">
        <v>0</v>
      </c>
      <c r="G13" s="72">
        <v>75000</v>
      </c>
      <c r="H13" s="72">
        <v>0</v>
      </c>
      <c r="I13" s="72">
        <v>0</v>
      </c>
      <c r="J13" s="72">
        <f>K13+L13+M13+N13</f>
        <v>0</v>
      </c>
      <c r="K13" s="72">
        <v>0</v>
      </c>
      <c r="L13" s="72">
        <v>0</v>
      </c>
      <c r="M13" s="72">
        <v>0</v>
      </c>
      <c r="N13" s="72">
        <v>0</v>
      </c>
      <c r="O13" s="21"/>
    </row>
    <row r="14" spans="1:15" ht="22.5" customHeight="1">
      <c r="A14" s="147" t="s">
        <v>118</v>
      </c>
      <c r="B14" s="147"/>
      <c r="C14" s="147"/>
      <c r="D14" s="119" t="s">
        <v>119</v>
      </c>
      <c r="E14" s="148">
        <f>SUM(E15)</f>
        <v>75000</v>
      </c>
      <c r="F14" s="148">
        <f aca="true" t="shared" si="1" ref="F14:N15">SUM(F15)</f>
        <v>75000</v>
      </c>
      <c r="G14" s="148">
        <f t="shared" si="1"/>
        <v>0</v>
      </c>
      <c r="H14" s="148">
        <f t="shared" si="1"/>
        <v>0</v>
      </c>
      <c r="I14" s="148">
        <f t="shared" si="1"/>
        <v>0</v>
      </c>
      <c r="J14" s="148">
        <f t="shared" si="1"/>
        <v>0</v>
      </c>
      <c r="K14" s="148">
        <f t="shared" si="1"/>
        <v>0</v>
      </c>
      <c r="L14" s="148">
        <f t="shared" si="1"/>
        <v>0</v>
      </c>
      <c r="M14" s="148">
        <f t="shared" si="1"/>
        <v>0</v>
      </c>
      <c r="N14" s="148">
        <f t="shared" si="1"/>
        <v>0</v>
      </c>
      <c r="O14" s="21"/>
    </row>
    <row r="15" spans="1:15" ht="25.5" customHeight="1">
      <c r="A15" s="97"/>
      <c r="B15" s="268" t="s">
        <v>120</v>
      </c>
      <c r="C15" s="268"/>
      <c r="D15" s="253" t="s">
        <v>121</v>
      </c>
      <c r="E15" s="269">
        <f>SUM(E16)</f>
        <v>75000</v>
      </c>
      <c r="F15" s="269">
        <f t="shared" si="1"/>
        <v>75000</v>
      </c>
      <c r="G15" s="269">
        <f t="shared" si="1"/>
        <v>0</v>
      </c>
      <c r="H15" s="269">
        <f t="shared" si="1"/>
        <v>0</v>
      </c>
      <c r="I15" s="269">
        <f t="shared" si="1"/>
        <v>0</v>
      </c>
      <c r="J15" s="269">
        <f t="shared" si="1"/>
        <v>0</v>
      </c>
      <c r="K15" s="269">
        <f t="shared" si="1"/>
        <v>0</v>
      </c>
      <c r="L15" s="269">
        <f t="shared" si="1"/>
        <v>0</v>
      </c>
      <c r="M15" s="269">
        <f t="shared" si="1"/>
        <v>0</v>
      </c>
      <c r="N15" s="269">
        <f t="shared" si="1"/>
        <v>0</v>
      </c>
      <c r="O15" s="21"/>
    </row>
    <row r="16" spans="1:15" ht="63" customHeight="1">
      <c r="A16" s="97"/>
      <c r="B16" s="35"/>
      <c r="C16" s="35" t="s">
        <v>228</v>
      </c>
      <c r="D16" s="36" t="s">
        <v>229</v>
      </c>
      <c r="E16" s="72">
        <f>SUM(F16+G16+H16+I16)</f>
        <v>75000</v>
      </c>
      <c r="F16" s="72">
        <v>75000</v>
      </c>
      <c r="G16" s="72">
        <v>0</v>
      </c>
      <c r="H16" s="72">
        <v>0</v>
      </c>
      <c r="I16" s="72">
        <v>0</v>
      </c>
      <c r="J16" s="72">
        <f>K16+L16+M16+N16</f>
        <v>0</v>
      </c>
      <c r="K16" s="72">
        <v>0</v>
      </c>
      <c r="L16" s="72">
        <v>0</v>
      </c>
      <c r="M16" s="72">
        <v>0</v>
      </c>
      <c r="N16" s="72">
        <v>0</v>
      </c>
      <c r="O16" s="21"/>
    </row>
    <row r="17" spans="1:15" ht="22.5" customHeight="1">
      <c r="A17" s="147" t="s">
        <v>156</v>
      </c>
      <c r="B17" s="147"/>
      <c r="C17" s="147"/>
      <c r="D17" s="119" t="s">
        <v>200</v>
      </c>
      <c r="E17" s="148">
        <f aca="true" t="shared" si="2" ref="E17:N17">SUM(E18+E22)</f>
        <v>3133770</v>
      </c>
      <c r="F17" s="148">
        <f t="shared" si="2"/>
        <v>2833770</v>
      </c>
      <c r="G17" s="148">
        <f t="shared" si="2"/>
        <v>0</v>
      </c>
      <c r="H17" s="148">
        <f t="shared" si="2"/>
        <v>300000</v>
      </c>
      <c r="I17" s="148">
        <f t="shared" si="2"/>
        <v>0</v>
      </c>
      <c r="J17" s="148">
        <f t="shared" si="2"/>
        <v>0</v>
      </c>
      <c r="K17" s="148">
        <f t="shared" si="2"/>
        <v>0</v>
      </c>
      <c r="L17" s="148">
        <f t="shared" si="2"/>
        <v>0</v>
      </c>
      <c r="M17" s="148">
        <f t="shared" si="2"/>
        <v>0</v>
      </c>
      <c r="N17" s="148">
        <f t="shared" si="2"/>
        <v>0</v>
      </c>
      <c r="O17" s="21"/>
    </row>
    <row r="18" spans="1:15" ht="25.5" customHeight="1">
      <c r="A18" s="97"/>
      <c r="B18" s="268" t="s">
        <v>201</v>
      </c>
      <c r="C18" s="268"/>
      <c r="D18" s="253" t="s">
        <v>202</v>
      </c>
      <c r="E18" s="269">
        <f>SUM(F18:I18)</f>
        <v>2833770</v>
      </c>
      <c r="F18" s="269">
        <f>SUM(F19:F21)</f>
        <v>2833770</v>
      </c>
      <c r="G18" s="269">
        <f aca="true" t="shared" si="3" ref="G18:N18">SUM(G19:G21)</f>
        <v>0</v>
      </c>
      <c r="H18" s="269">
        <f t="shared" si="3"/>
        <v>0</v>
      </c>
      <c r="I18" s="269">
        <f t="shared" si="3"/>
        <v>0</v>
      </c>
      <c r="J18" s="269">
        <f t="shared" si="3"/>
        <v>0</v>
      </c>
      <c r="K18" s="269">
        <f t="shared" si="3"/>
        <v>0</v>
      </c>
      <c r="L18" s="269">
        <f t="shared" si="3"/>
        <v>0</v>
      </c>
      <c r="M18" s="269">
        <f t="shared" si="3"/>
        <v>0</v>
      </c>
      <c r="N18" s="269">
        <f t="shared" si="3"/>
        <v>0</v>
      </c>
      <c r="O18" s="21"/>
    </row>
    <row r="19" spans="1:15" ht="87.75" customHeight="1">
      <c r="A19" s="97"/>
      <c r="B19" s="20"/>
      <c r="C19" s="153" t="s">
        <v>436</v>
      </c>
      <c r="D19" s="154" t="s">
        <v>437</v>
      </c>
      <c r="E19" s="72">
        <f>SUM(F19+G19+H19+I19)</f>
        <v>1300000</v>
      </c>
      <c r="F19" s="72">
        <v>1300000</v>
      </c>
      <c r="G19" s="72">
        <v>0</v>
      </c>
      <c r="H19" s="72">
        <v>0</v>
      </c>
      <c r="I19" s="72">
        <v>0</v>
      </c>
      <c r="J19" s="72">
        <f>K19+L19+M19+N19</f>
        <v>0</v>
      </c>
      <c r="K19" s="72">
        <v>0</v>
      </c>
      <c r="L19" s="72">
        <v>0</v>
      </c>
      <c r="M19" s="72">
        <v>0</v>
      </c>
      <c r="N19" s="72">
        <v>0</v>
      </c>
      <c r="O19" s="21"/>
    </row>
    <row r="20" spans="1:16" ht="64.5" customHeight="1">
      <c r="A20" s="97"/>
      <c r="B20" s="20"/>
      <c r="C20" s="37" t="s">
        <v>195</v>
      </c>
      <c r="D20" s="36" t="s">
        <v>519</v>
      </c>
      <c r="E20" s="72">
        <f>SUM(F20+G20+H20+I20)</f>
        <v>70000</v>
      </c>
      <c r="F20" s="72">
        <v>70000</v>
      </c>
      <c r="G20" s="72">
        <v>0</v>
      </c>
      <c r="H20" s="72">
        <v>0</v>
      </c>
      <c r="I20" s="72">
        <v>0</v>
      </c>
      <c r="J20" s="72">
        <f>K20+L20+M20+N20</f>
        <v>0</v>
      </c>
      <c r="K20" s="72">
        <v>0</v>
      </c>
      <c r="L20" s="72">
        <v>0</v>
      </c>
      <c r="M20" s="72">
        <v>0</v>
      </c>
      <c r="N20" s="72">
        <v>0</v>
      </c>
      <c r="O20" s="21">
        <v>0</v>
      </c>
      <c r="P20" s="112">
        <v>0</v>
      </c>
    </row>
    <row r="21" spans="1:16" ht="47.25" customHeight="1">
      <c r="A21" s="97"/>
      <c r="B21" s="20"/>
      <c r="C21" s="37" t="s">
        <v>271</v>
      </c>
      <c r="D21" s="36" t="s">
        <v>294</v>
      </c>
      <c r="E21" s="72">
        <f>SUM(F21+G21+H21+I21)</f>
        <v>1463770</v>
      </c>
      <c r="F21" s="72">
        <v>1463770</v>
      </c>
      <c r="G21" s="72">
        <v>0</v>
      </c>
      <c r="H21" s="72">
        <v>0</v>
      </c>
      <c r="I21" s="72">
        <v>0</v>
      </c>
      <c r="J21" s="72">
        <f>K21+L21+M21+N21</f>
        <v>0</v>
      </c>
      <c r="K21" s="72">
        <v>0</v>
      </c>
      <c r="L21" s="72">
        <v>0</v>
      </c>
      <c r="M21" s="72">
        <v>0</v>
      </c>
      <c r="N21" s="72">
        <v>0</v>
      </c>
      <c r="O21" s="21">
        <v>0</v>
      </c>
      <c r="P21" s="112">
        <v>0</v>
      </c>
    </row>
    <row r="22" spans="1:16" ht="25.5" customHeight="1">
      <c r="A22" s="97"/>
      <c r="B22" s="260">
        <v>60016</v>
      </c>
      <c r="C22" s="260"/>
      <c r="D22" s="261" t="s">
        <v>157</v>
      </c>
      <c r="E22" s="269">
        <f>SUM(E23)</f>
        <v>300000</v>
      </c>
      <c r="F22" s="269">
        <f aca="true" t="shared" si="4" ref="F22:N22">SUM(F23)</f>
        <v>0</v>
      </c>
      <c r="G22" s="269">
        <f t="shared" si="4"/>
        <v>0</v>
      </c>
      <c r="H22" s="269">
        <f t="shared" si="4"/>
        <v>300000</v>
      </c>
      <c r="I22" s="269">
        <f t="shared" si="4"/>
        <v>0</v>
      </c>
      <c r="J22" s="269">
        <f t="shared" si="4"/>
        <v>0</v>
      </c>
      <c r="K22" s="269">
        <f t="shared" si="4"/>
        <v>0</v>
      </c>
      <c r="L22" s="269">
        <f t="shared" si="4"/>
        <v>0</v>
      </c>
      <c r="M22" s="269">
        <f t="shared" si="4"/>
        <v>0</v>
      </c>
      <c r="N22" s="269">
        <f t="shared" si="4"/>
        <v>0</v>
      </c>
      <c r="O22" s="21">
        <v>0</v>
      </c>
      <c r="P22">
        <v>0</v>
      </c>
    </row>
    <row r="23" spans="1:16" ht="58.5" customHeight="1">
      <c r="A23" s="97"/>
      <c r="B23" s="40"/>
      <c r="C23" s="40">
        <v>2310</v>
      </c>
      <c r="D23" s="38" t="s">
        <v>233</v>
      </c>
      <c r="E23" s="72">
        <f>SUM(F23+G23+H23+I23)</f>
        <v>300000</v>
      </c>
      <c r="F23" s="72">
        <v>0</v>
      </c>
      <c r="G23" s="72">
        <v>0</v>
      </c>
      <c r="H23" s="72">
        <v>300000</v>
      </c>
      <c r="I23" s="72">
        <v>0</v>
      </c>
      <c r="J23" s="72">
        <f>K23+L23+M23+N23</f>
        <v>0</v>
      </c>
      <c r="K23" s="72">
        <v>0</v>
      </c>
      <c r="L23" s="72">
        <v>0</v>
      </c>
      <c r="M23" s="72">
        <v>0</v>
      </c>
      <c r="N23" s="72">
        <v>0</v>
      </c>
      <c r="O23" s="21">
        <v>0</v>
      </c>
      <c r="P23" s="112">
        <v>0</v>
      </c>
    </row>
    <row r="24" spans="1:16" ht="22.5" customHeight="1">
      <c r="A24" s="118" t="s">
        <v>134</v>
      </c>
      <c r="B24" s="118"/>
      <c r="C24" s="118"/>
      <c r="D24" s="119" t="s">
        <v>135</v>
      </c>
      <c r="E24" s="148">
        <f>SUM(E25)</f>
        <v>67000</v>
      </c>
      <c r="F24" s="148">
        <f aca="true" t="shared" si="5" ref="F24:N25">SUM(F25)</f>
        <v>0</v>
      </c>
      <c r="G24" s="148">
        <f t="shared" si="5"/>
        <v>67000</v>
      </c>
      <c r="H24" s="148">
        <f t="shared" si="5"/>
        <v>0</v>
      </c>
      <c r="I24" s="148">
        <f t="shared" si="5"/>
        <v>0</v>
      </c>
      <c r="J24" s="148">
        <f t="shared" si="5"/>
        <v>0</v>
      </c>
      <c r="K24" s="148">
        <f t="shared" si="5"/>
        <v>0</v>
      </c>
      <c r="L24" s="148">
        <f t="shared" si="5"/>
        <v>0</v>
      </c>
      <c r="M24" s="148">
        <f t="shared" si="5"/>
        <v>0</v>
      </c>
      <c r="N24" s="148">
        <f t="shared" si="5"/>
        <v>0</v>
      </c>
      <c r="O24" s="21">
        <v>0</v>
      </c>
      <c r="P24" s="112">
        <v>0</v>
      </c>
    </row>
    <row r="25" spans="1:16" ht="25.5" customHeight="1">
      <c r="A25" s="100"/>
      <c r="B25" s="252" t="s">
        <v>136</v>
      </c>
      <c r="C25" s="252"/>
      <c r="D25" s="253" t="s">
        <v>137</v>
      </c>
      <c r="E25" s="269">
        <f>SUM(E26)</f>
        <v>67000</v>
      </c>
      <c r="F25" s="269">
        <f t="shared" si="5"/>
        <v>0</v>
      </c>
      <c r="G25" s="269">
        <f t="shared" si="5"/>
        <v>67000</v>
      </c>
      <c r="H25" s="269">
        <f t="shared" si="5"/>
        <v>0</v>
      </c>
      <c r="I25" s="269">
        <f t="shared" si="5"/>
        <v>0</v>
      </c>
      <c r="J25" s="269">
        <f t="shared" si="5"/>
        <v>0</v>
      </c>
      <c r="K25" s="269">
        <f t="shared" si="5"/>
        <v>0</v>
      </c>
      <c r="L25" s="269">
        <f t="shared" si="5"/>
        <v>0</v>
      </c>
      <c r="M25" s="269">
        <f t="shared" si="5"/>
        <v>0</v>
      </c>
      <c r="N25" s="269">
        <f t="shared" si="5"/>
        <v>0</v>
      </c>
      <c r="O25" s="21">
        <v>0</v>
      </c>
      <c r="P25" s="112">
        <v>0</v>
      </c>
    </row>
    <row r="26" spans="1:16" ht="57" customHeight="1">
      <c r="A26" s="100"/>
      <c r="B26" s="39"/>
      <c r="C26" s="39" t="s">
        <v>172</v>
      </c>
      <c r="D26" s="36" t="s">
        <v>227</v>
      </c>
      <c r="E26" s="72">
        <f>SUM(F26+G26+H26+I26)</f>
        <v>67000</v>
      </c>
      <c r="F26" s="72">
        <v>0</v>
      </c>
      <c r="G26" s="72">
        <v>67000</v>
      </c>
      <c r="H26" s="72">
        <v>0</v>
      </c>
      <c r="I26" s="72">
        <v>0</v>
      </c>
      <c r="J26" s="72">
        <f>K26+L26+M26+N26</f>
        <v>0</v>
      </c>
      <c r="K26" s="72">
        <v>0</v>
      </c>
      <c r="L26" s="72">
        <v>0</v>
      </c>
      <c r="M26" s="72">
        <v>0</v>
      </c>
      <c r="N26" s="72">
        <v>0</v>
      </c>
      <c r="O26" s="21">
        <v>0</v>
      </c>
      <c r="P26" s="112">
        <v>0</v>
      </c>
    </row>
    <row r="27" spans="1:16" ht="22.5" customHeight="1">
      <c r="A27" s="118" t="s">
        <v>147</v>
      </c>
      <c r="B27" s="118"/>
      <c r="C27" s="118"/>
      <c r="D27" s="119" t="s">
        <v>148</v>
      </c>
      <c r="E27" s="148">
        <f>SUM(E28+E30+E32)</f>
        <v>617000</v>
      </c>
      <c r="F27" s="148">
        <f aca="true" t="shared" si="6" ref="F27:N27">SUM(F28+F30+F32)</f>
        <v>0</v>
      </c>
      <c r="G27" s="148">
        <f t="shared" si="6"/>
        <v>617000</v>
      </c>
      <c r="H27" s="148">
        <f t="shared" si="6"/>
        <v>0</v>
      </c>
      <c r="I27" s="148">
        <f t="shared" si="6"/>
        <v>0</v>
      </c>
      <c r="J27" s="148">
        <f t="shared" si="6"/>
        <v>0</v>
      </c>
      <c r="K27" s="148">
        <f t="shared" si="6"/>
        <v>0</v>
      </c>
      <c r="L27" s="148">
        <f t="shared" si="6"/>
        <v>0</v>
      </c>
      <c r="M27" s="148">
        <f t="shared" si="6"/>
        <v>0</v>
      </c>
      <c r="N27" s="148">
        <f t="shared" si="6"/>
        <v>0</v>
      </c>
      <c r="O27" s="21">
        <v>0</v>
      </c>
      <c r="P27" s="112">
        <v>0</v>
      </c>
    </row>
    <row r="28" spans="1:16" ht="34.5" customHeight="1">
      <c r="A28" s="99"/>
      <c r="B28" s="252" t="s">
        <v>149</v>
      </c>
      <c r="C28" s="252"/>
      <c r="D28" s="253" t="s">
        <v>150</v>
      </c>
      <c r="E28" s="269">
        <f>SUM(E29)</f>
        <v>213000</v>
      </c>
      <c r="F28" s="269">
        <f aca="true" t="shared" si="7" ref="F28:N28">SUM(F29)</f>
        <v>0</v>
      </c>
      <c r="G28" s="269">
        <f t="shared" si="7"/>
        <v>213000</v>
      </c>
      <c r="H28" s="269">
        <f t="shared" si="7"/>
        <v>0</v>
      </c>
      <c r="I28" s="269">
        <f t="shared" si="7"/>
        <v>0</v>
      </c>
      <c r="J28" s="269">
        <f t="shared" si="7"/>
        <v>0</v>
      </c>
      <c r="K28" s="269">
        <f t="shared" si="7"/>
        <v>0</v>
      </c>
      <c r="L28" s="269">
        <f t="shared" si="7"/>
        <v>0</v>
      </c>
      <c r="M28" s="269">
        <f t="shared" si="7"/>
        <v>0</v>
      </c>
      <c r="N28" s="269">
        <f t="shared" si="7"/>
        <v>0</v>
      </c>
      <c r="O28" s="21">
        <v>0</v>
      </c>
      <c r="P28" s="112">
        <v>0</v>
      </c>
    </row>
    <row r="29" spans="1:16" ht="60" customHeight="1">
      <c r="A29" s="99"/>
      <c r="B29" s="39"/>
      <c r="C29" s="39" t="s">
        <v>172</v>
      </c>
      <c r="D29" s="36" t="s">
        <v>227</v>
      </c>
      <c r="E29" s="72">
        <f>SUM(F29+G29+H29+I29)</f>
        <v>213000</v>
      </c>
      <c r="F29" s="72">
        <v>0</v>
      </c>
      <c r="G29" s="72">
        <v>213000</v>
      </c>
      <c r="H29" s="72">
        <v>0</v>
      </c>
      <c r="I29" s="72">
        <v>0</v>
      </c>
      <c r="J29" s="72">
        <f>K29+L29+M29+N29</f>
        <v>0</v>
      </c>
      <c r="K29" s="72">
        <v>0</v>
      </c>
      <c r="L29" s="72">
        <v>0</v>
      </c>
      <c r="M29" s="72">
        <v>0</v>
      </c>
      <c r="N29" s="72">
        <v>0</v>
      </c>
      <c r="O29" s="21">
        <v>0</v>
      </c>
      <c r="P29" s="112">
        <v>0</v>
      </c>
    </row>
    <row r="30" spans="1:16" ht="25.5" customHeight="1">
      <c r="A30" s="99"/>
      <c r="B30" s="252" t="s">
        <v>151</v>
      </c>
      <c r="C30" s="252"/>
      <c r="D30" s="253" t="s">
        <v>152</v>
      </c>
      <c r="E30" s="269">
        <f>SUM(E31)</f>
        <v>55000</v>
      </c>
      <c r="F30" s="269">
        <f aca="true" t="shared" si="8" ref="F30:N30">SUM(F31)</f>
        <v>0</v>
      </c>
      <c r="G30" s="269">
        <f t="shared" si="8"/>
        <v>55000</v>
      </c>
      <c r="H30" s="269">
        <f t="shared" si="8"/>
        <v>0</v>
      </c>
      <c r="I30" s="269">
        <f t="shared" si="8"/>
        <v>0</v>
      </c>
      <c r="J30" s="269">
        <f t="shared" si="8"/>
        <v>0</v>
      </c>
      <c r="K30" s="269">
        <f t="shared" si="8"/>
        <v>0</v>
      </c>
      <c r="L30" s="269">
        <f t="shared" si="8"/>
        <v>0</v>
      </c>
      <c r="M30" s="269">
        <f t="shared" si="8"/>
        <v>0</v>
      </c>
      <c r="N30" s="269">
        <f t="shared" si="8"/>
        <v>0</v>
      </c>
      <c r="O30" s="21">
        <v>0</v>
      </c>
      <c r="P30" s="112">
        <v>0</v>
      </c>
    </row>
    <row r="31" spans="1:16" ht="57" customHeight="1">
      <c r="A31" s="99"/>
      <c r="B31" s="39"/>
      <c r="C31" s="39" t="s">
        <v>172</v>
      </c>
      <c r="D31" s="36" t="s">
        <v>227</v>
      </c>
      <c r="E31" s="72">
        <f>SUM(F31+G31+H31+I31)</f>
        <v>55000</v>
      </c>
      <c r="F31" s="72">
        <v>0</v>
      </c>
      <c r="G31" s="72">
        <v>55000</v>
      </c>
      <c r="H31" s="72">
        <v>0</v>
      </c>
      <c r="I31" s="72">
        <v>0</v>
      </c>
      <c r="J31" s="72">
        <f>K31+L31+M31+N31</f>
        <v>0</v>
      </c>
      <c r="K31" s="72">
        <v>0</v>
      </c>
      <c r="L31" s="72">
        <v>0</v>
      </c>
      <c r="M31" s="72">
        <v>0</v>
      </c>
      <c r="N31" s="72">
        <v>0</v>
      </c>
      <c r="O31" s="21">
        <v>0</v>
      </c>
      <c r="P31" s="112">
        <v>0</v>
      </c>
    </row>
    <row r="32" spans="1:16" ht="25.5" customHeight="1">
      <c r="A32" s="99"/>
      <c r="B32" s="252" t="s">
        <v>234</v>
      </c>
      <c r="C32" s="252"/>
      <c r="D32" s="253" t="s">
        <v>235</v>
      </c>
      <c r="E32" s="269">
        <f>SUM(E33)</f>
        <v>349000</v>
      </c>
      <c r="F32" s="269">
        <f aca="true" t="shared" si="9" ref="F32:N32">SUM(F33)</f>
        <v>0</v>
      </c>
      <c r="G32" s="269">
        <f t="shared" si="9"/>
        <v>349000</v>
      </c>
      <c r="H32" s="269">
        <f t="shared" si="9"/>
        <v>0</v>
      </c>
      <c r="I32" s="269">
        <f t="shared" si="9"/>
        <v>0</v>
      </c>
      <c r="J32" s="269">
        <f t="shared" si="9"/>
        <v>0</v>
      </c>
      <c r="K32" s="269">
        <f t="shared" si="9"/>
        <v>0</v>
      </c>
      <c r="L32" s="269">
        <f t="shared" si="9"/>
        <v>0</v>
      </c>
      <c r="M32" s="269">
        <f t="shared" si="9"/>
        <v>0</v>
      </c>
      <c r="N32" s="269">
        <f t="shared" si="9"/>
        <v>0</v>
      </c>
      <c r="O32" s="21">
        <v>0</v>
      </c>
      <c r="P32" s="112">
        <v>0</v>
      </c>
    </row>
    <row r="33" spans="1:16" ht="55.5" customHeight="1">
      <c r="A33" s="99"/>
      <c r="B33" s="39"/>
      <c r="C33" s="39" t="s">
        <v>172</v>
      </c>
      <c r="D33" s="36" t="s">
        <v>227</v>
      </c>
      <c r="E33" s="72">
        <f>SUM(F33+G33+H33+I33)</f>
        <v>349000</v>
      </c>
      <c r="F33" s="72">
        <v>0</v>
      </c>
      <c r="G33" s="72">
        <v>349000</v>
      </c>
      <c r="H33" s="72">
        <v>0</v>
      </c>
      <c r="I33" s="72">
        <v>0</v>
      </c>
      <c r="J33" s="72">
        <f>K33+L33+M33+N33</f>
        <v>0</v>
      </c>
      <c r="K33" s="72">
        <v>0</v>
      </c>
      <c r="L33" s="72">
        <v>0</v>
      </c>
      <c r="M33" s="72">
        <v>0</v>
      </c>
      <c r="N33" s="72">
        <v>0</v>
      </c>
      <c r="O33" s="21">
        <v>0</v>
      </c>
      <c r="P33" s="112">
        <v>0</v>
      </c>
    </row>
    <row r="34" spans="1:16" ht="22.5" customHeight="1">
      <c r="A34" s="118" t="s">
        <v>14</v>
      </c>
      <c r="B34" s="118"/>
      <c r="C34" s="118"/>
      <c r="D34" s="119" t="s">
        <v>15</v>
      </c>
      <c r="E34" s="148">
        <f>SUM(E35+E37)</f>
        <v>299800</v>
      </c>
      <c r="F34" s="148">
        <f aca="true" t="shared" si="10" ref="F34:N34">SUM(F35+F37)</f>
        <v>0</v>
      </c>
      <c r="G34" s="148">
        <f t="shared" si="10"/>
        <v>296800</v>
      </c>
      <c r="H34" s="148">
        <f t="shared" si="10"/>
        <v>0</v>
      </c>
      <c r="I34" s="148">
        <f t="shared" si="10"/>
        <v>3000</v>
      </c>
      <c r="J34" s="148">
        <f t="shared" si="10"/>
        <v>0</v>
      </c>
      <c r="K34" s="148">
        <f t="shared" si="10"/>
        <v>0</v>
      </c>
      <c r="L34" s="148">
        <f t="shared" si="10"/>
        <v>0</v>
      </c>
      <c r="M34" s="148">
        <f t="shared" si="10"/>
        <v>0</v>
      </c>
      <c r="N34" s="148">
        <f t="shared" si="10"/>
        <v>0</v>
      </c>
      <c r="O34" s="21">
        <v>0</v>
      </c>
      <c r="P34" s="112">
        <v>0</v>
      </c>
    </row>
    <row r="35" spans="1:16" ht="25.5" customHeight="1">
      <c r="A35" s="100"/>
      <c r="B35" s="252" t="s">
        <v>55</v>
      </c>
      <c r="C35" s="252"/>
      <c r="D35" s="253" t="s">
        <v>56</v>
      </c>
      <c r="E35" s="269">
        <f>SUM(E36)</f>
        <v>255800</v>
      </c>
      <c r="F35" s="269">
        <f aca="true" t="shared" si="11" ref="F35:N35">SUM(F36)</f>
        <v>0</v>
      </c>
      <c r="G35" s="269">
        <f t="shared" si="11"/>
        <v>255800</v>
      </c>
      <c r="H35" s="269">
        <f t="shared" si="11"/>
        <v>0</v>
      </c>
      <c r="I35" s="269">
        <f t="shared" si="11"/>
        <v>0</v>
      </c>
      <c r="J35" s="269">
        <f t="shared" si="11"/>
        <v>0</v>
      </c>
      <c r="K35" s="269">
        <f t="shared" si="11"/>
        <v>0</v>
      </c>
      <c r="L35" s="269">
        <f t="shared" si="11"/>
        <v>0</v>
      </c>
      <c r="M35" s="269">
        <f t="shared" si="11"/>
        <v>0</v>
      </c>
      <c r="N35" s="269">
        <f t="shared" si="11"/>
        <v>0</v>
      </c>
      <c r="O35" s="21">
        <v>0</v>
      </c>
      <c r="P35" s="112">
        <v>0</v>
      </c>
    </row>
    <row r="36" spans="1:16" ht="61.5" customHeight="1">
      <c r="A36" s="100"/>
      <c r="B36" s="39"/>
      <c r="C36" s="39" t="s">
        <v>172</v>
      </c>
      <c r="D36" s="36" t="s">
        <v>227</v>
      </c>
      <c r="E36" s="72">
        <f>SUM(F36+G36+H36+I36)</f>
        <v>255800</v>
      </c>
      <c r="F36" s="72">
        <v>0</v>
      </c>
      <c r="G36" s="72">
        <v>255800</v>
      </c>
      <c r="H36" s="72">
        <v>0</v>
      </c>
      <c r="I36" s="72">
        <v>0</v>
      </c>
      <c r="J36" s="72">
        <f>K36+L36+M36+N36</f>
        <v>0</v>
      </c>
      <c r="K36" s="72">
        <v>0</v>
      </c>
      <c r="L36" s="72">
        <v>0</v>
      </c>
      <c r="M36" s="72">
        <v>0</v>
      </c>
      <c r="N36" s="72">
        <v>0</v>
      </c>
      <c r="O36" s="21">
        <v>0</v>
      </c>
      <c r="P36" s="112">
        <v>0</v>
      </c>
    </row>
    <row r="37" spans="1:16" ht="25.5" customHeight="1">
      <c r="A37" s="100"/>
      <c r="B37" s="252" t="s">
        <v>174</v>
      </c>
      <c r="C37" s="252"/>
      <c r="D37" s="253" t="s">
        <v>179</v>
      </c>
      <c r="E37" s="269">
        <f>SUM(E38+E39)</f>
        <v>44000</v>
      </c>
      <c r="F37" s="269">
        <f aca="true" t="shared" si="12" ref="F37:N37">SUM(F38+F39)</f>
        <v>0</v>
      </c>
      <c r="G37" s="269">
        <f t="shared" si="12"/>
        <v>41000</v>
      </c>
      <c r="H37" s="269">
        <f t="shared" si="12"/>
        <v>0</v>
      </c>
      <c r="I37" s="269">
        <f t="shared" si="12"/>
        <v>3000</v>
      </c>
      <c r="J37" s="269">
        <f t="shared" si="12"/>
        <v>0</v>
      </c>
      <c r="K37" s="269">
        <f t="shared" si="12"/>
        <v>0</v>
      </c>
      <c r="L37" s="269">
        <f t="shared" si="12"/>
        <v>0</v>
      </c>
      <c r="M37" s="269">
        <f t="shared" si="12"/>
        <v>0</v>
      </c>
      <c r="N37" s="269">
        <f t="shared" si="12"/>
        <v>0</v>
      </c>
      <c r="O37" s="21">
        <v>0</v>
      </c>
      <c r="P37" s="112">
        <v>0</v>
      </c>
    </row>
    <row r="38" spans="1:16" ht="54.75" customHeight="1">
      <c r="A38" s="100"/>
      <c r="B38" s="39"/>
      <c r="C38" s="39" t="s">
        <v>172</v>
      </c>
      <c r="D38" s="36" t="s">
        <v>227</v>
      </c>
      <c r="E38" s="72">
        <f>SUM(F38+G38+H38+I38)</f>
        <v>41000</v>
      </c>
      <c r="F38" s="72">
        <v>0</v>
      </c>
      <c r="G38" s="72">
        <v>41000</v>
      </c>
      <c r="H38" s="72">
        <v>0</v>
      </c>
      <c r="I38" s="72">
        <v>0</v>
      </c>
      <c r="J38" s="72">
        <f>K38+L38+M38+N38</f>
        <v>0</v>
      </c>
      <c r="K38" s="72">
        <v>0</v>
      </c>
      <c r="L38" s="72">
        <v>0</v>
      </c>
      <c r="M38" s="72">
        <v>0</v>
      </c>
      <c r="N38" s="72">
        <v>0</v>
      </c>
      <c r="O38" s="21">
        <v>0</v>
      </c>
      <c r="P38" s="112">
        <v>0</v>
      </c>
    </row>
    <row r="39" spans="1:16" ht="57.75" customHeight="1">
      <c r="A39" s="100"/>
      <c r="B39" s="39"/>
      <c r="C39" s="39" t="s">
        <v>236</v>
      </c>
      <c r="D39" s="36" t="s">
        <v>237</v>
      </c>
      <c r="E39" s="72">
        <f>SUM(F39+G39+H39+I39)</f>
        <v>3000</v>
      </c>
      <c r="F39" s="72">
        <v>0</v>
      </c>
      <c r="G39" s="72">
        <v>0</v>
      </c>
      <c r="H39" s="72">
        <v>0</v>
      </c>
      <c r="I39" s="72">
        <v>3000</v>
      </c>
      <c r="J39" s="72">
        <f>K39+L39+M39+N39</f>
        <v>0</v>
      </c>
      <c r="K39" s="72">
        <v>0</v>
      </c>
      <c r="L39" s="72">
        <v>0</v>
      </c>
      <c r="M39" s="72">
        <v>0</v>
      </c>
      <c r="N39" s="72">
        <v>0</v>
      </c>
      <c r="O39" s="21">
        <v>0</v>
      </c>
      <c r="P39" s="112">
        <v>0</v>
      </c>
    </row>
    <row r="40" spans="1:16" ht="34.5" customHeight="1">
      <c r="A40" s="118" t="s">
        <v>175</v>
      </c>
      <c r="B40" s="118"/>
      <c r="C40" s="118"/>
      <c r="D40" s="119" t="s">
        <v>176</v>
      </c>
      <c r="E40" s="148">
        <f>SUM(E41)</f>
        <v>5507000</v>
      </c>
      <c r="F40" s="148">
        <f aca="true" t="shared" si="13" ref="F40:N41">SUM(F41)</f>
        <v>0</v>
      </c>
      <c r="G40" s="148">
        <f t="shared" si="13"/>
        <v>5507000</v>
      </c>
      <c r="H40" s="148">
        <f t="shared" si="13"/>
        <v>0</v>
      </c>
      <c r="I40" s="148">
        <f t="shared" si="13"/>
        <v>0</v>
      </c>
      <c r="J40" s="148">
        <f t="shared" si="13"/>
        <v>0</v>
      </c>
      <c r="K40" s="148">
        <f t="shared" si="13"/>
        <v>0</v>
      </c>
      <c r="L40" s="148">
        <f t="shared" si="13"/>
        <v>0</v>
      </c>
      <c r="M40" s="148">
        <f t="shared" si="13"/>
        <v>0</v>
      </c>
      <c r="N40" s="148">
        <f t="shared" si="13"/>
        <v>0</v>
      </c>
      <c r="O40" s="21">
        <v>0</v>
      </c>
      <c r="P40" s="112">
        <v>0</v>
      </c>
    </row>
    <row r="41" spans="1:16" ht="34.5" customHeight="1">
      <c r="A41" s="100"/>
      <c r="B41" s="252" t="s">
        <v>238</v>
      </c>
      <c r="C41" s="268"/>
      <c r="D41" s="253" t="s">
        <v>239</v>
      </c>
      <c r="E41" s="269">
        <f>SUM(F41:I41)</f>
        <v>5507000</v>
      </c>
      <c r="F41" s="269">
        <f>SUM(F42)</f>
        <v>0</v>
      </c>
      <c r="G41" s="269">
        <f t="shared" si="13"/>
        <v>5507000</v>
      </c>
      <c r="H41" s="269">
        <f t="shared" si="13"/>
        <v>0</v>
      </c>
      <c r="I41" s="269">
        <f t="shared" si="13"/>
        <v>0</v>
      </c>
      <c r="J41" s="269">
        <f t="shared" si="13"/>
        <v>0</v>
      </c>
      <c r="K41" s="269">
        <f t="shared" si="13"/>
        <v>0</v>
      </c>
      <c r="L41" s="269">
        <f t="shared" si="13"/>
        <v>0</v>
      </c>
      <c r="M41" s="269">
        <f t="shared" si="13"/>
        <v>0</v>
      </c>
      <c r="N41" s="269">
        <f t="shared" si="13"/>
        <v>0</v>
      </c>
      <c r="O41" s="21">
        <v>0</v>
      </c>
      <c r="P41" s="112">
        <v>0</v>
      </c>
    </row>
    <row r="42" spans="1:16" ht="57.75" customHeight="1">
      <c r="A42" s="100"/>
      <c r="B42" s="2"/>
      <c r="C42" s="39" t="s">
        <v>172</v>
      </c>
      <c r="D42" s="36" t="s">
        <v>227</v>
      </c>
      <c r="E42" s="72">
        <f>SUM(F42+G42+H42+I42)</f>
        <v>5507000</v>
      </c>
      <c r="F42" s="72">
        <v>0</v>
      </c>
      <c r="G42" s="72">
        <v>5507000</v>
      </c>
      <c r="H42" s="72">
        <v>0</v>
      </c>
      <c r="I42" s="72">
        <v>0</v>
      </c>
      <c r="J42" s="72">
        <f>K42+L42+M42+N42</f>
        <v>0</v>
      </c>
      <c r="K42" s="72">
        <v>0</v>
      </c>
      <c r="L42" s="72">
        <v>0</v>
      </c>
      <c r="M42" s="72">
        <v>0</v>
      </c>
      <c r="N42" s="72">
        <v>0</v>
      </c>
      <c r="O42" s="21">
        <v>0</v>
      </c>
      <c r="P42" s="112">
        <v>0</v>
      </c>
    </row>
    <row r="43" spans="1:16" ht="57" customHeight="1">
      <c r="A43" s="118" t="s">
        <v>46</v>
      </c>
      <c r="B43" s="118"/>
      <c r="C43" s="118"/>
      <c r="D43" s="123" t="s">
        <v>164</v>
      </c>
      <c r="E43" s="148">
        <f>SUM(E44)</f>
        <v>14540889</v>
      </c>
      <c r="F43" s="148">
        <f aca="true" t="shared" si="14" ref="F43:N43">SUM(F44)</f>
        <v>14540889</v>
      </c>
      <c r="G43" s="148">
        <f t="shared" si="14"/>
        <v>0</v>
      </c>
      <c r="H43" s="148">
        <f t="shared" si="14"/>
        <v>0</v>
      </c>
      <c r="I43" s="148">
        <f t="shared" si="14"/>
        <v>0</v>
      </c>
      <c r="J43" s="148">
        <f t="shared" si="14"/>
        <v>0</v>
      </c>
      <c r="K43" s="148">
        <f t="shared" si="14"/>
        <v>0</v>
      </c>
      <c r="L43" s="148">
        <f t="shared" si="14"/>
        <v>0</v>
      </c>
      <c r="M43" s="148">
        <f t="shared" si="14"/>
        <v>0</v>
      </c>
      <c r="N43" s="148">
        <f t="shared" si="14"/>
        <v>0</v>
      </c>
      <c r="O43" s="21">
        <v>0</v>
      </c>
      <c r="P43" s="112">
        <v>0</v>
      </c>
    </row>
    <row r="44" spans="1:16" ht="41.25" customHeight="1">
      <c r="A44" s="519"/>
      <c r="B44" s="252" t="s">
        <v>240</v>
      </c>
      <c r="C44" s="252"/>
      <c r="D44" s="253" t="s">
        <v>241</v>
      </c>
      <c r="E44" s="269">
        <f>SUM(E45+E46)</f>
        <v>14540889</v>
      </c>
      <c r="F44" s="269">
        <f aca="true" t="shared" si="15" ref="F44:N44">SUM(F45+F46)</f>
        <v>14540889</v>
      </c>
      <c r="G44" s="269">
        <f t="shared" si="15"/>
        <v>0</v>
      </c>
      <c r="H44" s="269">
        <f t="shared" si="15"/>
        <v>0</v>
      </c>
      <c r="I44" s="269">
        <f t="shared" si="15"/>
        <v>0</v>
      </c>
      <c r="J44" s="269">
        <f t="shared" si="15"/>
        <v>0</v>
      </c>
      <c r="K44" s="269">
        <f t="shared" si="15"/>
        <v>0</v>
      </c>
      <c r="L44" s="269">
        <f t="shared" si="15"/>
        <v>0</v>
      </c>
      <c r="M44" s="269">
        <f t="shared" si="15"/>
        <v>0</v>
      </c>
      <c r="N44" s="269">
        <f t="shared" si="15"/>
        <v>0</v>
      </c>
      <c r="O44" s="21">
        <v>0</v>
      </c>
      <c r="P44" s="112">
        <v>0</v>
      </c>
    </row>
    <row r="45" spans="1:16" ht="34.5" customHeight="1">
      <c r="A45" s="520"/>
      <c r="B45" s="39"/>
      <c r="C45" s="39" t="s">
        <v>242</v>
      </c>
      <c r="D45" s="36" t="s">
        <v>243</v>
      </c>
      <c r="E45" s="72">
        <f>SUM(F45+G45+H45+I45)</f>
        <v>14060889</v>
      </c>
      <c r="F45" s="72">
        <v>14060889</v>
      </c>
      <c r="G45" s="72">
        <v>0</v>
      </c>
      <c r="H45" s="72">
        <v>0</v>
      </c>
      <c r="I45" s="72">
        <v>0</v>
      </c>
      <c r="J45" s="72">
        <f>K45+L45+M45+N45</f>
        <v>0</v>
      </c>
      <c r="K45" s="72">
        <v>0</v>
      </c>
      <c r="L45" s="72">
        <v>0</v>
      </c>
      <c r="M45" s="72">
        <v>0</v>
      </c>
      <c r="N45" s="72">
        <v>0</v>
      </c>
      <c r="O45" s="21">
        <v>0</v>
      </c>
      <c r="P45" s="112">
        <v>0</v>
      </c>
    </row>
    <row r="46" spans="1:16" ht="34.5" customHeight="1">
      <c r="A46" s="521"/>
      <c r="B46" s="39"/>
      <c r="C46" s="39" t="s">
        <v>244</v>
      </c>
      <c r="D46" s="36" t="s">
        <v>245</v>
      </c>
      <c r="E46" s="72">
        <f>SUM(F46+G46+H46+I46)</f>
        <v>480000</v>
      </c>
      <c r="F46" s="72">
        <v>480000</v>
      </c>
      <c r="G46" s="72">
        <v>0</v>
      </c>
      <c r="H46" s="72">
        <v>0</v>
      </c>
      <c r="I46" s="72">
        <v>0</v>
      </c>
      <c r="J46" s="72">
        <f>K46+L46+M46+N46</f>
        <v>0</v>
      </c>
      <c r="K46" s="72">
        <v>0</v>
      </c>
      <c r="L46" s="72">
        <v>0</v>
      </c>
      <c r="M46" s="72">
        <v>0</v>
      </c>
      <c r="N46" s="72">
        <v>0</v>
      </c>
      <c r="O46" s="21">
        <v>0</v>
      </c>
      <c r="P46" s="112">
        <v>0</v>
      </c>
    </row>
    <row r="47" spans="1:16" ht="22.5" customHeight="1">
      <c r="A47" s="118" t="s">
        <v>246</v>
      </c>
      <c r="B47" s="118"/>
      <c r="C47" s="118"/>
      <c r="D47" s="119" t="s">
        <v>247</v>
      </c>
      <c r="E47" s="148">
        <f aca="true" t="shared" si="16" ref="E47:N47">SUM(E48+E50+E52+E57)</f>
        <v>54663647</v>
      </c>
      <c r="F47" s="148">
        <f t="shared" si="16"/>
        <v>54663647</v>
      </c>
      <c r="G47" s="148">
        <f t="shared" si="16"/>
        <v>0</v>
      </c>
      <c r="H47" s="148">
        <f t="shared" si="16"/>
        <v>0</v>
      </c>
      <c r="I47" s="148">
        <f t="shared" si="16"/>
        <v>0</v>
      </c>
      <c r="J47" s="148">
        <f t="shared" si="16"/>
        <v>1120494</v>
      </c>
      <c r="K47" s="148">
        <f t="shared" si="16"/>
        <v>1120494</v>
      </c>
      <c r="L47" s="148">
        <f t="shared" si="16"/>
        <v>0</v>
      </c>
      <c r="M47" s="148">
        <f t="shared" si="16"/>
        <v>0</v>
      </c>
      <c r="N47" s="148">
        <f t="shared" si="16"/>
        <v>0</v>
      </c>
      <c r="O47" s="21">
        <v>0</v>
      </c>
      <c r="P47" s="112">
        <v>0</v>
      </c>
    </row>
    <row r="48" spans="1:16" ht="34.5" customHeight="1">
      <c r="A48" s="100"/>
      <c r="B48" s="252" t="s">
        <v>248</v>
      </c>
      <c r="C48" s="252"/>
      <c r="D48" s="253" t="s">
        <v>249</v>
      </c>
      <c r="E48" s="269">
        <f>SUM(E49)</f>
        <v>42206246</v>
      </c>
      <c r="F48" s="269">
        <f aca="true" t="shared" si="17" ref="F48:N48">SUM(F49)</f>
        <v>42206246</v>
      </c>
      <c r="G48" s="269">
        <f t="shared" si="17"/>
        <v>0</v>
      </c>
      <c r="H48" s="269">
        <f t="shared" si="17"/>
        <v>0</v>
      </c>
      <c r="I48" s="269">
        <f t="shared" si="17"/>
        <v>0</v>
      </c>
      <c r="J48" s="269">
        <f t="shared" si="17"/>
        <v>0</v>
      </c>
      <c r="K48" s="269">
        <f t="shared" si="17"/>
        <v>0</v>
      </c>
      <c r="L48" s="269">
        <f t="shared" si="17"/>
        <v>0</v>
      </c>
      <c r="M48" s="269">
        <f t="shared" si="17"/>
        <v>0</v>
      </c>
      <c r="N48" s="269">
        <f t="shared" si="17"/>
        <v>0</v>
      </c>
      <c r="O48" s="21">
        <v>0</v>
      </c>
      <c r="P48" s="112">
        <v>0</v>
      </c>
    </row>
    <row r="49" spans="1:16" ht="34.5" customHeight="1">
      <c r="A49" s="100"/>
      <c r="B49" s="39"/>
      <c r="C49" s="39" t="s">
        <v>250</v>
      </c>
      <c r="D49" s="36" t="s">
        <v>251</v>
      </c>
      <c r="E49" s="72">
        <f>SUM(F49+G49+H49+I49)</f>
        <v>42206246</v>
      </c>
      <c r="F49" s="72">
        <v>42206246</v>
      </c>
      <c r="G49" s="72">
        <v>0</v>
      </c>
      <c r="H49" s="72">
        <v>0</v>
      </c>
      <c r="I49" s="72">
        <v>0</v>
      </c>
      <c r="J49" s="72">
        <f>K49+L49+M49+N49</f>
        <v>0</v>
      </c>
      <c r="K49" s="72">
        <v>0</v>
      </c>
      <c r="L49" s="72">
        <v>0</v>
      </c>
      <c r="M49" s="72">
        <v>0</v>
      </c>
      <c r="N49" s="72">
        <v>0</v>
      </c>
      <c r="O49" s="21">
        <v>0</v>
      </c>
      <c r="P49" s="112">
        <v>0</v>
      </c>
    </row>
    <row r="50" spans="1:16" ht="34.5" customHeight="1">
      <c r="A50" s="100"/>
      <c r="B50" s="252" t="s">
        <v>252</v>
      </c>
      <c r="C50" s="252"/>
      <c r="D50" s="253" t="s">
        <v>253</v>
      </c>
      <c r="E50" s="269">
        <f>SUM(E51)</f>
        <v>8703998</v>
      </c>
      <c r="F50" s="269">
        <f aca="true" t="shared" si="18" ref="F50:N50">SUM(F51)</f>
        <v>8703998</v>
      </c>
      <c r="G50" s="269">
        <f t="shared" si="18"/>
        <v>0</v>
      </c>
      <c r="H50" s="269">
        <f t="shared" si="18"/>
        <v>0</v>
      </c>
      <c r="I50" s="269">
        <f t="shared" si="18"/>
        <v>0</v>
      </c>
      <c r="J50" s="269">
        <f t="shared" si="18"/>
        <v>0</v>
      </c>
      <c r="K50" s="269">
        <f t="shared" si="18"/>
        <v>0</v>
      </c>
      <c r="L50" s="269">
        <f t="shared" si="18"/>
        <v>0</v>
      </c>
      <c r="M50" s="269">
        <f t="shared" si="18"/>
        <v>0</v>
      </c>
      <c r="N50" s="269">
        <f t="shared" si="18"/>
        <v>0</v>
      </c>
      <c r="O50" s="21">
        <v>0</v>
      </c>
      <c r="P50" s="112">
        <v>0</v>
      </c>
    </row>
    <row r="51" spans="1:16" ht="27.75" customHeight="1">
      <c r="A51" s="100"/>
      <c r="B51" s="39"/>
      <c r="C51" s="39" t="s">
        <v>250</v>
      </c>
      <c r="D51" s="36" t="s">
        <v>251</v>
      </c>
      <c r="E51" s="72">
        <f>SUM(F51+G51+H51+I51)</f>
        <v>8703998</v>
      </c>
      <c r="F51" s="72">
        <v>8703998</v>
      </c>
      <c r="G51" s="72">
        <v>0</v>
      </c>
      <c r="H51" s="72">
        <v>0</v>
      </c>
      <c r="I51" s="72">
        <v>0</v>
      </c>
      <c r="J51" s="72">
        <f>K51+L51+M51+N51</f>
        <v>0</v>
      </c>
      <c r="K51" s="72">
        <v>0</v>
      </c>
      <c r="L51" s="72">
        <v>0</v>
      </c>
      <c r="M51" s="72">
        <v>0</v>
      </c>
      <c r="N51" s="72">
        <v>0</v>
      </c>
      <c r="O51" s="21">
        <v>0</v>
      </c>
      <c r="P51" s="112">
        <v>0</v>
      </c>
    </row>
    <row r="52" spans="1:16" ht="25.5" customHeight="1">
      <c r="A52" s="100"/>
      <c r="B52" s="252" t="s">
        <v>254</v>
      </c>
      <c r="C52" s="252"/>
      <c r="D52" s="253" t="s">
        <v>255</v>
      </c>
      <c r="E52" s="269">
        <f>SUM(E53+E54)</f>
        <v>0</v>
      </c>
      <c r="F52" s="269">
        <v>0</v>
      </c>
      <c r="G52" s="269">
        <v>0</v>
      </c>
      <c r="H52" s="269">
        <v>0</v>
      </c>
      <c r="I52" s="269">
        <v>0</v>
      </c>
      <c r="J52" s="269">
        <f>J53+J54</f>
        <v>1120494</v>
      </c>
      <c r="K52" s="269">
        <f>K53+K54</f>
        <v>1120494</v>
      </c>
      <c r="L52" s="269">
        <f>L53+L54</f>
        <v>0</v>
      </c>
      <c r="M52" s="269">
        <f>M53+M54</f>
        <v>0</v>
      </c>
      <c r="N52" s="269">
        <f>N53+N54</f>
        <v>0</v>
      </c>
      <c r="O52" s="21">
        <v>0</v>
      </c>
      <c r="P52" s="112">
        <v>0</v>
      </c>
    </row>
    <row r="53" spans="1:16" ht="22.5" customHeight="1">
      <c r="A53" s="100"/>
      <c r="B53" s="39"/>
      <c r="C53" s="39" t="s">
        <v>256</v>
      </c>
      <c r="D53" s="36" t="s">
        <v>257</v>
      </c>
      <c r="E53" s="72">
        <f>SUM(F53+G53+H53+I53)</f>
        <v>0</v>
      </c>
      <c r="F53" s="72">
        <v>0</v>
      </c>
      <c r="G53" s="72">
        <v>0</v>
      </c>
      <c r="H53" s="72">
        <v>0</v>
      </c>
      <c r="I53" s="72">
        <v>0</v>
      </c>
      <c r="J53" s="72">
        <f>K53+L53+M53+N53</f>
        <v>121494</v>
      </c>
      <c r="K53" s="72">
        <v>121494</v>
      </c>
      <c r="L53" s="72">
        <v>0</v>
      </c>
      <c r="M53" s="72">
        <v>0</v>
      </c>
      <c r="N53" s="72">
        <v>0</v>
      </c>
      <c r="O53" s="21">
        <v>0</v>
      </c>
      <c r="P53" s="112">
        <v>0</v>
      </c>
    </row>
    <row r="54" spans="1:16" ht="24.75" customHeight="1">
      <c r="A54" s="100"/>
      <c r="B54" s="39"/>
      <c r="C54" s="39" t="s">
        <v>256</v>
      </c>
      <c r="D54" s="36" t="s">
        <v>258</v>
      </c>
      <c r="E54" s="72">
        <f>SUM(E55+E56)</f>
        <v>0</v>
      </c>
      <c r="F54" s="72">
        <f>SUM(F55+F56)</f>
        <v>0</v>
      </c>
      <c r="G54" s="72">
        <f>SUM(G55+G56)</f>
        <v>0</v>
      </c>
      <c r="H54" s="72">
        <f>SUM(H55+H56)</f>
        <v>0</v>
      </c>
      <c r="I54" s="72">
        <f>SUM(I55+I56)</f>
        <v>0</v>
      </c>
      <c r="J54" s="72">
        <f>K54+L54+M54+N54</f>
        <v>999000</v>
      </c>
      <c r="K54" s="72">
        <f>SUM(K55+K56)</f>
        <v>999000</v>
      </c>
      <c r="L54" s="72">
        <f>SUM(L55+L56)</f>
        <v>0</v>
      </c>
      <c r="M54" s="72">
        <f>SUM(M55+M56)</f>
        <v>0</v>
      </c>
      <c r="N54" s="72">
        <f>SUM(N55+N56)</f>
        <v>0</v>
      </c>
      <c r="O54" s="21">
        <v>0</v>
      </c>
      <c r="P54" s="112">
        <v>0</v>
      </c>
    </row>
    <row r="55" spans="1:16" ht="23.25" customHeight="1">
      <c r="A55" s="100"/>
      <c r="B55" s="39"/>
      <c r="C55" s="39" t="s">
        <v>8</v>
      </c>
      <c r="D55" s="36" t="s">
        <v>259</v>
      </c>
      <c r="E55" s="72">
        <f>SUM(F55+G55+H55+I55)</f>
        <v>0</v>
      </c>
      <c r="F55" s="72">
        <v>0</v>
      </c>
      <c r="G55" s="72">
        <v>0</v>
      </c>
      <c r="H55" s="72">
        <v>0</v>
      </c>
      <c r="I55" s="72">
        <v>0</v>
      </c>
      <c r="J55" s="72">
        <f>K55+L55+M55+N55</f>
        <v>750000</v>
      </c>
      <c r="K55" s="72">
        <v>750000</v>
      </c>
      <c r="L55" s="72">
        <v>0</v>
      </c>
      <c r="M55" s="72">
        <v>0</v>
      </c>
      <c r="N55" s="72">
        <v>0</v>
      </c>
      <c r="O55" s="21">
        <v>0</v>
      </c>
      <c r="P55" s="112">
        <v>0</v>
      </c>
    </row>
    <row r="56" spans="1:16" ht="21.75" customHeight="1">
      <c r="A56" s="100"/>
      <c r="B56" s="39"/>
      <c r="C56" s="39"/>
      <c r="D56" s="36" t="s">
        <v>260</v>
      </c>
      <c r="E56" s="72">
        <f>SUM(F56+G56+H56+I56)</f>
        <v>0</v>
      </c>
      <c r="F56" s="72">
        <v>0</v>
      </c>
      <c r="G56" s="72">
        <v>0</v>
      </c>
      <c r="H56" s="72">
        <v>0</v>
      </c>
      <c r="I56" s="72">
        <v>0</v>
      </c>
      <c r="J56" s="72">
        <f>K56+L56+M56+N56</f>
        <v>249000</v>
      </c>
      <c r="K56" s="72">
        <v>249000</v>
      </c>
      <c r="L56" s="72">
        <v>0</v>
      </c>
      <c r="M56" s="72">
        <v>0</v>
      </c>
      <c r="N56" s="72">
        <v>0</v>
      </c>
      <c r="O56" s="21">
        <v>0</v>
      </c>
      <c r="P56" s="112">
        <v>0</v>
      </c>
    </row>
    <row r="57" spans="1:16" ht="34.5" customHeight="1">
      <c r="A57" s="100"/>
      <c r="B57" s="252" t="s">
        <v>261</v>
      </c>
      <c r="C57" s="252"/>
      <c r="D57" s="253" t="s">
        <v>262</v>
      </c>
      <c r="E57" s="269">
        <f>SUM(E58)</f>
        <v>3753403</v>
      </c>
      <c r="F57" s="269">
        <f aca="true" t="shared" si="19" ref="F57:N57">SUM(F58)</f>
        <v>3753403</v>
      </c>
      <c r="G57" s="269">
        <f t="shared" si="19"/>
        <v>0</v>
      </c>
      <c r="H57" s="269">
        <f t="shared" si="19"/>
        <v>0</v>
      </c>
      <c r="I57" s="269">
        <f t="shared" si="19"/>
        <v>0</v>
      </c>
      <c r="J57" s="269">
        <f t="shared" si="19"/>
        <v>0</v>
      </c>
      <c r="K57" s="269">
        <f t="shared" si="19"/>
        <v>0</v>
      </c>
      <c r="L57" s="269">
        <f t="shared" si="19"/>
        <v>0</v>
      </c>
      <c r="M57" s="269">
        <f t="shared" si="19"/>
        <v>0</v>
      </c>
      <c r="N57" s="269">
        <f t="shared" si="19"/>
        <v>0</v>
      </c>
      <c r="O57" s="21">
        <v>0</v>
      </c>
      <c r="P57" s="112">
        <v>0</v>
      </c>
    </row>
    <row r="58" spans="1:16" ht="27" customHeight="1">
      <c r="A58" s="100"/>
      <c r="B58" s="39"/>
      <c r="C58" s="39" t="s">
        <v>250</v>
      </c>
      <c r="D58" s="36" t="s">
        <v>251</v>
      </c>
      <c r="E58" s="72">
        <f>SUM(F58+G58+H58+I58)</f>
        <v>3753403</v>
      </c>
      <c r="F58" s="72">
        <v>3753403</v>
      </c>
      <c r="G58" s="72">
        <v>0</v>
      </c>
      <c r="H58" s="72">
        <v>0</v>
      </c>
      <c r="I58" s="72">
        <v>0</v>
      </c>
      <c r="J58" s="72">
        <f>K58+L58+M58+N58</f>
        <v>0</v>
      </c>
      <c r="K58" s="72">
        <v>0</v>
      </c>
      <c r="L58" s="72">
        <v>0</v>
      </c>
      <c r="M58" s="72">
        <v>0</v>
      </c>
      <c r="N58" s="72">
        <v>0</v>
      </c>
      <c r="O58" s="21">
        <v>0</v>
      </c>
      <c r="P58" s="112">
        <v>0</v>
      </c>
    </row>
    <row r="59" spans="1:16" ht="22.5" customHeight="1">
      <c r="A59" s="118" t="s">
        <v>88</v>
      </c>
      <c r="B59" s="118"/>
      <c r="C59" s="118"/>
      <c r="D59" s="119" t="s">
        <v>89</v>
      </c>
      <c r="E59" s="148">
        <f>E60+E62+E64+E66+E68+E70+E72+E74+E78</f>
        <v>60000</v>
      </c>
      <c r="F59" s="148">
        <f>F60+F62+F64+F66+F68+F70+F72+F74+F78</f>
        <v>0</v>
      </c>
      <c r="G59" s="148">
        <f>G60+G62+G64+G66+G68+G70+G72+G74+G78</f>
        <v>0</v>
      </c>
      <c r="H59" s="148">
        <f>H60+H62+H64+H66+H68+H70+H72+H74+H78</f>
        <v>60000</v>
      </c>
      <c r="I59" s="148">
        <f>I60+I62+I64+I66+I68+I70+I72+I74+I78</f>
        <v>0</v>
      </c>
      <c r="J59" s="148">
        <f>SUM(K59:N59)</f>
        <v>448310</v>
      </c>
      <c r="K59" s="148">
        <f>K60+K62+K64+K66+K68+K70+K72+K74+K78</f>
        <v>448310</v>
      </c>
      <c r="L59" s="148">
        <f>L60+L62+L64+L66+L68+L70+L72+L74+L78</f>
        <v>0</v>
      </c>
      <c r="M59" s="148">
        <f>M60+M62+M64+M66+M68+M70+M72+M74+M78</f>
        <v>0</v>
      </c>
      <c r="N59" s="148">
        <f>N60+N62+N64+N66+N68+N70+N72+N74+N78</f>
        <v>0</v>
      </c>
      <c r="O59" s="21">
        <v>0</v>
      </c>
      <c r="P59" s="112">
        <v>0</v>
      </c>
    </row>
    <row r="60" spans="1:16" ht="25.5" customHeight="1">
      <c r="A60" s="100"/>
      <c r="B60" s="252" t="s">
        <v>263</v>
      </c>
      <c r="C60" s="252"/>
      <c r="D60" s="253" t="s">
        <v>264</v>
      </c>
      <c r="E60" s="269">
        <f>SUM(E61)</f>
        <v>0</v>
      </c>
      <c r="F60" s="269">
        <v>0</v>
      </c>
      <c r="G60" s="269">
        <v>0</v>
      </c>
      <c r="H60" s="269">
        <v>0</v>
      </c>
      <c r="I60" s="269">
        <v>0</v>
      </c>
      <c r="J60" s="269">
        <f>J61</f>
        <v>13900</v>
      </c>
      <c r="K60" s="269">
        <f>K61</f>
        <v>13900</v>
      </c>
      <c r="L60" s="269">
        <f>L61</f>
        <v>0</v>
      </c>
      <c r="M60" s="269">
        <f>M61</f>
        <v>0</v>
      </c>
      <c r="N60" s="269">
        <f>N61</f>
        <v>0</v>
      </c>
      <c r="O60" s="21">
        <v>0</v>
      </c>
      <c r="P60" s="112">
        <v>0</v>
      </c>
    </row>
    <row r="61" spans="1:16" ht="24" customHeight="1">
      <c r="A61" s="100"/>
      <c r="B61" s="39"/>
      <c r="C61" s="40">
        <v>4010</v>
      </c>
      <c r="D61" s="38" t="s">
        <v>58</v>
      </c>
      <c r="E61" s="72">
        <f>SUM(F61+G61+H61+I61)</f>
        <v>0</v>
      </c>
      <c r="F61" s="72">
        <v>0</v>
      </c>
      <c r="G61" s="72">
        <v>0</v>
      </c>
      <c r="H61" s="72">
        <v>0</v>
      </c>
      <c r="I61" s="72">
        <v>0</v>
      </c>
      <c r="J61" s="72">
        <f>K61+L61+M61+N61</f>
        <v>13900</v>
      </c>
      <c r="K61" s="72">
        <v>13900</v>
      </c>
      <c r="L61" s="72">
        <v>0</v>
      </c>
      <c r="M61" s="72">
        <v>0</v>
      </c>
      <c r="N61" s="72">
        <v>0</v>
      </c>
      <c r="O61" s="21">
        <v>0</v>
      </c>
      <c r="P61" s="112">
        <v>0</v>
      </c>
    </row>
    <row r="62" spans="1:16" ht="25.5" customHeight="1">
      <c r="A62" s="100"/>
      <c r="B62" s="252" t="s">
        <v>295</v>
      </c>
      <c r="C62" s="252"/>
      <c r="D62" s="253" t="s">
        <v>296</v>
      </c>
      <c r="E62" s="269">
        <f>SUM(E64)</f>
        <v>0</v>
      </c>
      <c r="F62" s="269">
        <v>0</v>
      </c>
      <c r="G62" s="269">
        <v>0</v>
      </c>
      <c r="H62" s="269">
        <v>0</v>
      </c>
      <c r="I62" s="269">
        <v>0</v>
      </c>
      <c r="J62" s="269">
        <f>J63</f>
        <v>1000</v>
      </c>
      <c r="K62" s="269">
        <f>K63</f>
        <v>1000</v>
      </c>
      <c r="L62" s="269">
        <f>L63</f>
        <v>0</v>
      </c>
      <c r="M62" s="269">
        <f>M63</f>
        <v>0</v>
      </c>
      <c r="N62" s="269">
        <f>N63</f>
        <v>0</v>
      </c>
      <c r="O62" s="21">
        <v>0</v>
      </c>
      <c r="P62" s="112">
        <v>0</v>
      </c>
    </row>
    <row r="63" spans="1:16" ht="24" customHeight="1">
      <c r="A63" s="100"/>
      <c r="B63" s="39"/>
      <c r="C63" s="40">
        <v>4010</v>
      </c>
      <c r="D63" s="38" t="s">
        <v>58</v>
      </c>
      <c r="E63" s="72">
        <f>SUM(F63+G63+H63+I63)</f>
        <v>0</v>
      </c>
      <c r="F63" s="72">
        <v>0</v>
      </c>
      <c r="G63" s="72">
        <v>0</v>
      </c>
      <c r="H63" s="72">
        <v>0</v>
      </c>
      <c r="I63" s="72">
        <v>0</v>
      </c>
      <c r="J63" s="72">
        <f>K63+L63+M63+N63</f>
        <v>1000</v>
      </c>
      <c r="K63" s="72">
        <v>1000</v>
      </c>
      <c r="L63" s="72">
        <v>0</v>
      </c>
      <c r="M63" s="72">
        <v>0</v>
      </c>
      <c r="N63" s="72">
        <v>0</v>
      </c>
      <c r="O63" s="21">
        <v>0</v>
      </c>
      <c r="P63" s="112">
        <v>0</v>
      </c>
    </row>
    <row r="64" spans="1:16" ht="25.5" customHeight="1">
      <c r="A64" s="100"/>
      <c r="B64" s="252" t="s">
        <v>265</v>
      </c>
      <c r="C64" s="260"/>
      <c r="D64" s="261" t="s">
        <v>266</v>
      </c>
      <c r="E64" s="269">
        <f>SUM(E65)</f>
        <v>0</v>
      </c>
      <c r="F64" s="269">
        <v>0</v>
      </c>
      <c r="G64" s="269">
        <v>0</v>
      </c>
      <c r="H64" s="269">
        <v>0</v>
      </c>
      <c r="I64" s="269">
        <v>0</v>
      </c>
      <c r="J64" s="269">
        <f>J65</f>
        <v>13000</v>
      </c>
      <c r="K64" s="269">
        <f>K65</f>
        <v>13000</v>
      </c>
      <c r="L64" s="269">
        <f>L65</f>
        <v>0</v>
      </c>
      <c r="M64" s="269">
        <f>M65</f>
        <v>0</v>
      </c>
      <c r="N64" s="269">
        <f>N65</f>
        <v>0</v>
      </c>
      <c r="O64" s="21">
        <v>0</v>
      </c>
      <c r="P64" s="112">
        <v>0</v>
      </c>
    </row>
    <row r="65" spans="1:16" ht="25.5" customHeight="1">
      <c r="A65" s="100"/>
      <c r="B65" s="39"/>
      <c r="C65" s="40">
        <v>4010</v>
      </c>
      <c r="D65" s="38" t="s">
        <v>58</v>
      </c>
      <c r="E65" s="72">
        <f>SUM(F65+G65+H65+I65)</f>
        <v>0</v>
      </c>
      <c r="F65" s="72">
        <v>0</v>
      </c>
      <c r="G65" s="72">
        <v>0</v>
      </c>
      <c r="H65" s="72">
        <v>0</v>
      </c>
      <c r="I65" s="72">
        <v>0</v>
      </c>
      <c r="J65" s="72">
        <f>K65+L65+M65+N65</f>
        <v>13000</v>
      </c>
      <c r="K65" s="72">
        <v>13000</v>
      </c>
      <c r="L65" s="72">
        <v>0</v>
      </c>
      <c r="M65" s="72">
        <v>0</v>
      </c>
      <c r="N65" s="72">
        <v>0</v>
      </c>
      <c r="O65" s="21">
        <v>0</v>
      </c>
      <c r="P65" s="112">
        <v>0</v>
      </c>
    </row>
    <row r="66" spans="1:16" ht="25.5" customHeight="1">
      <c r="A66" s="100"/>
      <c r="B66" s="252" t="s">
        <v>90</v>
      </c>
      <c r="C66" s="252"/>
      <c r="D66" s="261" t="s">
        <v>192</v>
      </c>
      <c r="E66" s="269">
        <f aca="true" t="shared" si="20" ref="E66:N66">SUM(E67)</f>
        <v>0</v>
      </c>
      <c r="F66" s="269">
        <f t="shared" si="20"/>
        <v>0</v>
      </c>
      <c r="G66" s="269">
        <f t="shared" si="20"/>
        <v>0</v>
      </c>
      <c r="H66" s="269">
        <f t="shared" si="20"/>
        <v>0</v>
      </c>
      <c r="I66" s="269">
        <f t="shared" si="20"/>
        <v>0</v>
      </c>
      <c r="J66" s="269">
        <f t="shared" si="20"/>
        <v>68700</v>
      </c>
      <c r="K66" s="269">
        <f t="shared" si="20"/>
        <v>68700</v>
      </c>
      <c r="L66" s="269">
        <f t="shared" si="20"/>
        <v>0</v>
      </c>
      <c r="M66" s="269">
        <f t="shared" si="20"/>
        <v>0</v>
      </c>
      <c r="N66" s="269">
        <f t="shared" si="20"/>
        <v>0</v>
      </c>
      <c r="O66" s="21">
        <v>0</v>
      </c>
      <c r="P66" s="112">
        <v>0</v>
      </c>
    </row>
    <row r="67" spans="1:16" ht="24" customHeight="1">
      <c r="A67" s="100"/>
      <c r="B67" s="39"/>
      <c r="C67" s="40">
        <v>4010</v>
      </c>
      <c r="D67" s="38" t="s">
        <v>58</v>
      </c>
      <c r="E67" s="72">
        <f>SUM(F67+G67+H67+I67)</f>
        <v>0</v>
      </c>
      <c r="F67" s="72">
        <v>0</v>
      </c>
      <c r="G67" s="72">
        <v>0</v>
      </c>
      <c r="H67" s="72">
        <v>0</v>
      </c>
      <c r="I67" s="72">
        <v>0</v>
      </c>
      <c r="J67" s="72">
        <f>K67+L67+M67+N67</f>
        <v>68700</v>
      </c>
      <c r="K67" s="72">
        <v>68700</v>
      </c>
      <c r="L67" s="72">
        <v>0</v>
      </c>
      <c r="M67" s="72">
        <v>0</v>
      </c>
      <c r="N67" s="72">
        <v>0</v>
      </c>
      <c r="O67" s="21">
        <v>0</v>
      </c>
      <c r="P67" s="112">
        <v>0</v>
      </c>
    </row>
    <row r="68" spans="1:16" ht="25.5" customHeight="1">
      <c r="A68" s="100"/>
      <c r="B68" s="252" t="s">
        <v>94</v>
      </c>
      <c r="C68" s="260"/>
      <c r="D68" s="261" t="s">
        <v>95</v>
      </c>
      <c r="E68" s="269">
        <f>SUM(E69)</f>
        <v>0</v>
      </c>
      <c r="F68" s="269">
        <v>0</v>
      </c>
      <c r="G68" s="269">
        <v>0</v>
      </c>
      <c r="H68" s="269">
        <v>0</v>
      </c>
      <c r="I68" s="269">
        <v>0</v>
      </c>
      <c r="J68" s="269">
        <f>J69</f>
        <v>100600</v>
      </c>
      <c r="K68" s="269">
        <f>K69</f>
        <v>100600</v>
      </c>
      <c r="L68" s="269">
        <f>L69</f>
        <v>0</v>
      </c>
      <c r="M68" s="269">
        <f>M69</f>
        <v>0</v>
      </c>
      <c r="N68" s="269">
        <f>N69</f>
        <v>0</v>
      </c>
      <c r="O68" s="21">
        <v>0</v>
      </c>
      <c r="P68" s="112">
        <v>0</v>
      </c>
    </row>
    <row r="69" spans="1:16" ht="24.75" customHeight="1">
      <c r="A69" s="100"/>
      <c r="B69" s="39"/>
      <c r="C69" s="40">
        <v>4010</v>
      </c>
      <c r="D69" s="38" t="s">
        <v>58</v>
      </c>
      <c r="E69" s="72">
        <f>SUM(F69+G69+H69+I69)</f>
        <v>0</v>
      </c>
      <c r="F69" s="72">
        <v>0</v>
      </c>
      <c r="G69" s="72">
        <v>0</v>
      </c>
      <c r="H69" s="72">
        <v>0</v>
      </c>
      <c r="I69" s="72">
        <v>0</v>
      </c>
      <c r="J69" s="72">
        <f>K69+L69+M69+N69</f>
        <v>100600</v>
      </c>
      <c r="K69" s="72">
        <v>100600</v>
      </c>
      <c r="L69" s="72">
        <v>0</v>
      </c>
      <c r="M69" s="72">
        <v>0</v>
      </c>
      <c r="N69" s="72">
        <v>0</v>
      </c>
      <c r="O69" s="21">
        <v>0</v>
      </c>
      <c r="P69" s="112">
        <v>0</v>
      </c>
    </row>
    <row r="70" spans="1:16" ht="25.5" customHeight="1">
      <c r="A70" s="100"/>
      <c r="B70" s="252" t="s">
        <v>267</v>
      </c>
      <c r="C70" s="260"/>
      <c r="D70" s="261" t="s">
        <v>268</v>
      </c>
      <c r="E70" s="269">
        <f>SUM(E71)</f>
        <v>0</v>
      </c>
      <c r="F70" s="269">
        <v>0</v>
      </c>
      <c r="G70" s="269">
        <v>0</v>
      </c>
      <c r="H70" s="269">
        <v>0</v>
      </c>
      <c r="I70" s="269">
        <v>0</v>
      </c>
      <c r="J70" s="269">
        <f>J71</f>
        <v>6100</v>
      </c>
      <c r="K70" s="269">
        <f>K71</f>
        <v>6100</v>
      </c>
      <c r="L70" s="269">
        <f>L71</f>
        <v>0</v>
      </c>
      <c r="M70" s="269">
        <f>M71</f>
        <v>0</v>
      </c>
      <c r="N70" s="269">
        <f>N71</f>
        <v>0</v>
      </c>
      <c r="O70" s="21">
        <v>0</v>
      </c>
      <c r="P70" s="112">
        <v>0</v>
      </c>
    </row>
    <row r="71" spans="1:16" ht="27.75" customHeight="1">
      <c r="A71" s="100"/>
      <c r="B71" s="39"/>
      <c r="C71" s="40">
        <v>4010</v>
      </c>
      <c r="D71" s="38" t="s">
        <v>58</v>
      </c>
      <c r="E71" s="72">
        <f>SUM(F71+G71+H71+I71)</f>
        <v>0</v>
      </c>
      <c r="F71" s="72">
        <v>0</v>
      </c>
      <c r="G71" s="72">
        <v>0</v>
      </c>
      <c r="H71" s="72">
        <v>0</v>
      </c>
      <c r="I71" s="72">
        <v>0</v>
      </c>
      <c r="J71" s="72">
        <f>K71+L71+M71+N71</f>
        <v>6100</v>
      </c>
      <c r="K71" s="72">
        <v>6100</v>
      </c>
      <c r="L71" s="72">
        <v>0</v>
      </c>
      <c r="M71" s="72">
        <v>0</v>
      </c>
      <c r="N71" s="72">
        <v>0</v>
      </c>
      <c r="O71" s="21">
        <v>0</v>
      </c>
      <c r="P71" s="112">
        <v>0</v>
      </c>
    </row>
    <row r="72" spans="1:16" ht="42.75" customHeight="1">
      <c r="A72" s="100"/>
      <c r="B72" s="252" t="s">
        <v>181</v>
      </c>
      <c r="C72" s="260"/>
      <c r="D72" s="261" t="s">
        <v>435</v>
      </c>
      <c r="E72" s="269">
        <f aca="true" t="shared" si="21" ref="E72:N72">SUM(E73)</f>
        <v>0</v>
      </c>
      <c r="F72" s="269">
        <f t="shared" si="21"/>
        <v>0</v>
      </c>
      <c r="G72" s="269">
        <f t="shared" si="21"/>
        <v>0</v>
      </c>
      <c r="H72" s="269">
        <f t="shared" si="21"/>
        <v>0</v>
      </c>
      <c r="I72" s="269">
        <f t="shared" si="21"/>
        <v>0</v>
      </c>
      <c r="J72" s="269">
        <f t="shared" si="21"/>
        <v>6800</v>
      </c>
      <c r="K72" s="269">
        <f t="shared" si="21"/>
        <v>6800</v>
      </c>
      <c r="L72" s="269">
        <f t="shared" si="21"/>
        <v>0</v>
      </c>
      <c r="M72" s="269">
        <f t="shared" si="21"/>
        <v>0</v>
      </c>
      <c r="N72" s="269">
        <f t="shared" si="21"/>
        <v>0</v>
      </c>
      <c r="O72" s="21">
        <v>0</v>
      </c>
      <c r="P72" s="112">
        <v>0</v>
      </c>
    </row>
    <row r="73" spans="1:16" ht="29.25" customHeight="1">
      <c r="A73" s="100"/>
      <c r="B73" s="39"/>
      <c r="C73" s="40">
        <v>4010</v>
      </c>
      <c r="D73" s="38" t="s">
        <v>58</v>
      </c>
      <c r="E73" s="72">
        <f>SUM(F73+G73+H73+I73)</f>
        <v>0</v>
      </c>
      <c r="F73" s="72">
        <v>0</v>
      </c>
      <c r="G73" s="72">
        <v>0</v>
      </c>
      <c r="H73" s="72">
        <v>0</v>
      </c>
      <c r="I73" s="72">
        <v>0</v>
      </c>
      <c r="J73" s="72">
        <f>K73+L73+M73+N73</f>
        <v>6800</v>
      </c>
      <c r="K73" s="72">
        <v>6800</v>
      </c>
      <c r="L73" s="72">
        <v>0</v>
      </c>
      <c r="M73" s="72">
        <v>0</v>
      </c>
      <c r="N73" s="72">
        <v>0</v>
      </c>
      <c r="O73" s="21">
        <v>0</v>
      </c>
      <c r="P73" s="112">
        <v>0</v>
      </c>
    </row>
    <row r="74" spans="1:16" ht="25.5" customHeight="1">
      <c r="A74" s="100"/>
      <c r="B74" s="252" t="s">
        <v>269</v>
      </c>
      <c r="C74" s="260"/>
      <c r="D74" s="261" t="s">
        <v>270</v>
      </c>
      <c r="E74" s="269">
        <f aca="true" t="shared" si="22" ref="E74:N74">SUM(E76+E75+E77)</f>
        <v>60000</v>
      </c>
      <c r="F74" s="269">
        <f t="shared" si="22"/>
        <v>0</v>
      </c>
      <c r="G74" s="269">
        <f t="shared" si="22"/>
        <v>0</v>
      </c>
      <c r="H74" s="269">
        <f t="shared" si="22"/>
        <v>60000</v>
      </c>
      <c r="I74" s="269">
        <f t="shared" si="22"/>
        <v>0</v>
      </c>
      <c r="J74" s="269">
        <f t="shared" si="22"/>
        <v>210950</v>
      </c>
      <c r="K74" s="269">
        <f t="shared" si="22"/>
        <v>210950</v>
      </c>
      <c r="L74" s="269">
        <f t="shared" si="22"/>
        <v>0</v>
      </c>
      <c r="M74" s="269">
        <f t="shared" si="22"/>
        <v>0</v>
      </c>
      <c r="N74" s="269">
        <f t="shared" si="22"/>
        <v>0</v>
      </c>
      <c r="O74" s="21">
        <v>0</v>
      </c>
      <c r="P74" s="112">
        <v>0</v>
      </c>
    </row>
    <row r="75" spans="1:16" ht="58.5" customHeight="1">
      <c r="A75" s="100"/>
      <c r="B75" s="39"/>
      <c r="C75" s="40">
        <v>2310</v>
      </c>
      <c r="D75" s="38" t="s">
        <v>233</v>
      </c>
      <c r="E75" s="72">
        <f>SUM(F75+G75+H75+I75)</f>
        <v>60000</v>
      </c>
      <c r="F75" s="72">
        <v>0</v>
      </c>
      <c r="G75" s="72">
        <v>0</v>
      </c>
      <c r="H75" s="72">
        <v>60000</v>
      </c>
      <c r="I75" s="72">
        <v>0</v>
      </c>
      <c r="J75" s="72">
        <f>K75+L75+M75+N75</f>
        <v>0</v>
      </c>
      <c r="K75" s="72">
        <v>0</v>
      </c>
      <c r="L75" s="72">
        <v>0</v>
      </c>
      <c r="M75" s="72">
        <v>0</v>
      </c>
      <c r="N75" s="72">
        <v>0</v>
      </c>
      <c r="O75" s="21">
        <v>0</v>
      </c>
      <c r="P75" s="112">
        <v>0</v>
      </c>
    </row>
    <row r="76" spans="1:16" ht="34.5" customHeight="1">
      <c r="A76" s="100"/>
      <c r="B76" s="39"/>
      <c r="C76" s="40">
        <v>4010</v>
      </c>
      <c r="D76" s="38" t="s">
        <v>58</v>
      </c>
      <c r="E76" s="72">
        <f>SUM(F76+G76+H76+I76)</f>
        <v>0</v>
      </c>
      <c r="F76" s="72">
        <v>0</v>
      </c>
      <c r="G76" s="72">
        <v>0</v>
      </c>
      <c r="H76" s="72">
        <v>0</v>
      </c>
      <c r="I76" s="72">
        <v>0</v>
      </c>
      <c r="J76" s="72">
        <f>K76+L76+M76+N76</f>
        <v>850</v>
      </c>
      <c r="K76" s="72">
        <v>850</v>
      </c>
      <c r="L76" s="72">
        <v>0</v>
      </c>
      <c r="M76" s="72">
        <v>0</v>
      </c>
      <c r="N76" s="72">
        <v>0</v>
      </c>
      <c r="O76" s="21">
        <v>0</v>
      </c>
      <c r="P76" s="112">
        <v>0</v>
      </c>
    </row>
    <row r="77" spans="1:16" ht="34.5" customHeight="1">
      <c r="A77" s="100"/>
      <c r="B77" s="39"/>
      <c r="C77" s="40">
        <v>4700</v>
      </c>
      <c r="D77" s="38" t="s">
        <v>76</v>
      </c>
      <c r="E77" s="72">
        <f>SUM(F77+G77+H77+I77)</f>
        <v>0</v>
      </c>
      <c r="F77" s="72">
        <v>0</v>
      </c>
      <c r="G77" s="72">
        <v>0</v>
      </c>
      <c r="H77" s="72">
        <v>0</v>
      </c>
      <c r="I77" s="72">
        <v>0</v>
      </c>
      <c r="J77" s="72">
        <f>K77+L77+M77+N77</f>
        <v>210100</v>
      </c>
      <c r="K77" s="72">
        <v>210100</v>
      </c>
      <c r="L77" s="72">
        <v>0</v>
      </c>
      <c r="M77" s="72">
        <v>0</v>
      </c>
      <c r="N77" s="72">
        <v>0</v>
      </c>
      <c r="O77" s="21">
        <v>0</v>
      </c>
      <c r="P77" s="112">
        <v>0</v>
      </c>
    </row>
    <row r="78" spans="1:16" ht="25.5" customHeight="1">
      <c r="A78" s="100"/>
      <c r="B78" s="252" t="s">
        <v>96</v>
      </c>
      <c r="C78" s="260"/>
      <c r="D78" s="261" t="s">
        <v>87</v>
      </c>
      <c r="E78" s="269">
        <f>SUM(E79:E81)</f>
        <v>0</v>
      </c>
      <c r="F78" s="269">
        <f>SUM(F79:F81)</f>
        <v>0</v>
      </c>
      <c r="G78" s="269">
        <f>SUM(G79:G81)</f>
        <v>0</v>
      </c>
      <c r="H78" s="269">
        <f>SUM(H79:H81)</f>
        <v>0</v>
      </c>
      <c r="I78" s="269">
        <f>SUM(I79:I81)</f>
        <v>0</v>
      </c>
      <c r="J78" s="269">
        <f>SUM(K78:N78)</f>
        <v>27260</v>
      </c>
      <c r="K78" s="269">
        <f>SUM(K79:K81)</f>
        <v>27260</v>
      </c>
      <c r="L78" s="269">
        <f>SUM(L79:L81)</f>
        <v>0</v>
      </c>
      <c r="M78" s="269">
        <f>SUM(M79:M81)</f>
        <v>0</v>
      </c>
      <c r="N78" s="269">
        <f>SUM(N79:N81)</f>
        <v>0</v>
      </c>
      <c r="O78" s="21">
        <v>0</v>
      </c>
      <c r="P78" s="112">
        <v>0</v>
      </c>
    </row>
    <row r="79" spans="1:16" ht="29.25" customHeight="1">
      <c r="A79" s="100"/>
      <c r="B79" s="39"/>
      <c r="C79" s="44">
        <v>3020</v>
      </c>
      <c r="D79" s="38" t="s">
        <v>78</v>
      </c>
      <c r="E79" s="72">
        <f>SUM(F79+G79+H79+I79)</f>
        <v>0</v>
      </c>
      <c r="F79" s="72">
        <v>0</v>
      </c>
      <c r="G79" s="72">
        <v>0</v>
      </c>
      <c r="H79" s="72">
        <v>0</v>
      </c>
      <c r="I79" s="72">
        <v>0</v>
      </c>
      <c r="J79" s="72">
        <f>K79+L79+M79+N79</f>
        <v>24760</v>
      </c>
      <c r="K79" s="72">
        <v>24760</v>
      </c>
      <c r="L79" s="72">
        <v>0</v>
      </c>
      <c r="M79" s="72">
        <v>0</v>
      </c>
      <c r="N79" s="72">
        <v>0</v>
      </c>
      <c r="O79" s="21">
        <v>0</v>
      </c>
      <c r="P79" s="112">
        <v>0</v>
      </c>
    </row>
    <row r="80" spans="1:16" ht="23.25" customHeight="1">
      <c r="A80" s="100"/>
      <c r="B80" s="39"/>
      <c r="C80" s="44">
        <v>4170</v>
      </c>
      <c r="D80" s="38" t="s">
        <v>440</v>
      </c>
      <c r="E80" s="72">
        <f>SUM(F80+G80+H80+I80)</f>
        <v>0</v>
      </c>
      <c r="F80" s="72">
        <v>0</v>
      </c>
      <c r="G80" s="72">
        <v>0</v>
      </c>
      <c r="H80" s="72">
        <v>0</v>
      </c>
      <c r="I80" s="72">
        <v>0</v>
      </c>
      <c r="J80" s="72">
        <f>K80+L80+M80+N80</f>
        <v>1000</v>
      </c>
      <c r="K80" s="72">
        <v>1000</v>
      </c>
      <c r="L80" s="72">
        <v>0</v>
      </c>
      <c r="M80" s="72">
        <v>0</v>
      </c>
      <c r="N80" s="72">
        <v>0</v>
      </c>
      <c r="O80" s="21"/>
      <c r="P80" s="112"/>
    </row>
    <row r="81" spans="1:16" ht="22.5" customHeight="1">
      <c r="A81" s="100"/>
      <c r="B81" s="39"/>
      <c r="C81" s="40">
        <v>4300</v>
      </c>
      <c r="D81" s="38" t="s">
        <v>27</v>
      </c>
      <c r="E81" s="72">
        <f>SUM(F81+G81+H81+I81)</f>
        <v>0</v>
      </c>
      <c r="F81" s="72">
        <v>0</v>
      </c>
      <c r="G81" s="72">
        <v>0</v>
      </c>
      <c r="H81" s="72">
        <v>0</v>
      </c>
      <c r="I81" s="72">
        <v>0</v>
      </c>
      <c r="J81" s="72">
        <f>K81+L81+M81+N81</f>
        <v>1500</v>
      </c>
      <c r="K81" s="72">
        <v>1500</v>
      </c>
      <c r="L81" s="72">
        <v>0</v>
      </c>
      <c r="M81" s="72">
        <v>0</v>
      </c>
      <c r="N81" s="72">
        <v>0</v>
      </c>
      <c r="O81" s="21">
        <v>0</v>
      </c>
      <c r="P81" s="112">
        <v>0</v>
      </c>
    </row>
    <row r="82" spans="1:16" ht="22.5" customHeight="1">
      <c r="A82" s="118" t="s">
        <v>183</v>
      </c>
      <c r="B82" s="118"/>
      <c r="C82" s="118"/>
      <c r="D82" s="119" t="s">
        <v>184</v>
      </c>
      <c r="E82" s="148">
        <f>SUM(E83+E87)</f>
        <v>13840934</v>
      </c>
      <c r="F82" s="148">
        <f aca="true" t="shared" si="23" ref="F82:N82">SUM(F83+F87)</f>
        <v>10362934</v>
      </c>
      <c r="G82" s="148">
        <f t="shared" si="23"/>
        <v>3478000</v>
      </c>
      <c r="H82" s="148">
        <f t="shared" si="23"/>
        <v>0</v>
      </c>
      <c r="I82" s="148">
        <f t="shared" si="23"/>
        <v>0</v>
      </c>
      <c r="J82" s="148">
        <f t="shared" si="23"/>
        <v>0</v>
      </c>
      <c r="K82" s="148">
        <f t="shared" si="23"/>
        <v>0</v>
      </c>
      <c r="L82" s="148">
        <f t="shared" si="23"/>
        <v>0</v>
      </c>
      <c r="M82" s="148">
        <f t="shared" si="23"/>
        <v>0</v>
      </c>
      <c r="N82" s="148">
        <f t="shared" si="23"/>
        <v>0</v>
      </c>
      <c r="O82" s="21">
        <v>0</v>
      </c>
      <c r="P82" s="112">
        <v>0</v>
      </c>
    </row>
    <row r="83" spans="1:16" ht="25.5" customHeight="1">
      <c r="A83" s="100"/>
      <c r="B83" s="252" t="s">
        <v>185</v>
      </c>
      <c r="C83" s="252"/>
      <c r="D83" s="253" t="s">
        <v>186</v>
      </c>
      <c r="E83" s="269">
        <f>SUM(E85+E86+E84)</f>
        <v>10362934</v>
      </c>
      <c r="F83" s="269">
        <f>SUM(F85+F86+F84)</f>
        <v>10362934</v>
      </c>
      <c r="G83" s="269">
        <f>SUM(G85+G86+G84)</f>
        <v>0</v>
      </c>
      <c r="H83" s="269">
        <f>SUM(H85+H86+H84)</f>
        <v>0</v>
      </c>
      <c r="I83" s="269">
        <f>SUM(I85+I86+I84)</f>
        <v>0</v>
      </c>
      <c r="J83" s="269">
        <f>SUM(J85+J86)</f>
        <v>0</v>
      </c>
      <c r="K83" s="269">
        <f>SUM(K85+K86)</f>
        <v>0</v>
      </c>
      <c r="L83" s="269">
        <f>SUM(L85+L86)</f>
        <v>0</v>
      </c>
      <c r="M83" s="269">
        <f>SUM(M85+M86)</f>
        <v>0</v>
      </c>
      <c r="N83" s="269">
        <f>SUM(N85+N86)</f>
        <v>0</v>
      </c>
      <c r="O83" s="21">
        <v>0</v>
      </c>
      <c r="P83" s="112">
        <v>0</v>
      </c>
    </row>
    <row r="84" spans="1:16" ht="63" customHeight="1">
      <c r="A84" s="100"/>
      <c r="B84" s="42"/>
      <c r="C84" s="153" t="s">
        <v>230</v>
      </c>
      <c r="D84" s="154" t="s">
        <v>231</v>
      </c>
      <c r="E84" s="72">
        <f>SUM(F84+G84+H84+I84)</f>
        <v>9612934</v>
      </c>
      <c r="F84" s="72">
        <v>9612934</v>
      </c>
      <c r="G84" s="72">
        <v>0</v>
      </c>
      <c r="H84" s="72">
        <v>0</v>
      </c>
      <c r="I84" s="72">
        <v>0</v>
      </c>
      <c r="J84" s="72">
        <f>K84+L84+M84+N84</f>
        <v>0</v>
      </c>
      <c r="K84" s="72">
        <v>0</v>
      </c>
      <c r="L84" s="72">
        <v>0</v>
      </c>
      <c r="M84" s="72">
        <v>0</v>
      </c>
      <c r="N84" s="72">
        <v>0</v>
      </c>
      <c r="O84" s="21">
        <v>0</v>
      </c>
      <c r="P84" s="112">
        <v>0</v>
      </c>
    </row>
    <row r="85" spans="1:16" ht="83.25" customHeight="1">
      <c r="A85" s="100"/>
      <c r="B85" s="39"/>
      <c r="C85" s="153" t="s">
        <v>436</v>
      </c>
      <c r="D85" s="154" t="s">
        <v>437</v>
      </c>
      <c r="E85" s="72">
        <f>SUM(F85+G85+H85+I85)</f>
        <v>400000</v>
      </c>
      <c r="F85" s="72">
        <v>400000</v>
      </c>
      <c r="G85" s="72">
        <v>0</v>
      </c>
      <c r="H85" s="72">
        <v>0</v>
      </c>
      <c r="I85" s="72">
        <v>0</v>
      </c>
      <c r="J85" s="72">
        <f>K85+L85+M85+N85</f>
        <v>0</v>
      </c>
      <c r="K85" s="72">
        <v>0</v>
      </c>
      <c r="L85" s="72">
        <v>0</v>
      </c>
      <c r="M85" s="72">
        <v>0</v>
      </c>
      <c r="N85" s="72">
        <v>0</v>
      </c>
      <c r="O85" s="21">
        <v>0</v>
      </c>
      <c r="P85" s="112">
        <v>0</v>
      </c>
    </row>
    <row r="86" spans="1:16" ht="70.5" customHeight="1">
      <c r="A86" s="100"/>
      <c r="B86" s="39"/>
      <c r="C86" s="153" t="s">
        <v>195</v>
      </c>
      <c r="D86" s="36" t="s">
        <v>519</v>
      </c>
      <c r="E86" s="72">
        <f>SUM(F86+G86+H86+I86)</f>
        <v>350000</v>
      </c>
      <c r="F86" s="72">
        <v>350000</v>
      </c>
      <c r="G86" s="72">
        <v>0</v>
      </c>
      <c r="H86" s="72">
        <v>0</v>
      </c>
      <c r="I86" s="72">
        <v>0</v>
      </c>
      <c r="J86" s="72">
        <f>K86+L86+M86+N86</f>
        <v>0</v>
      </c>
      <c r="K86" s="72">
        <v>0</v>
      </c>
      <c r="L86" s="72">
        <v>0</v>
      </c>
      <c r="M86" s="72">
        <v>0</v>
      </c>
      <c r="N86" s="72">
        <v>0</v>
      </c>
      <c r="O86" s="21">
        <v>0</v>
      </c>
      <c r="P86" s="112">
        <v>0</v>
      </c>
    </row>
    <row r="87" spans="1:16" ht="51.75" customHeight="1">
      <c r="A87" s="100"/>
      <c r="B87" s="252" t="s">
        <v>272</v>
      </c>
      <c r="C87" s="252"/>
      <c r="D87" s="253" t="s">
        <v>273</v>
      </c>
      <c r="E87" s="269">
        <f>SUM(E88)</f>
        <v>3478000</v>
      </c>
      <c r="F87" s="269">
        <f aca="true" t="shared" si="24" ref="F87:N87">SUM(F88)</f>
        <v>0</v>
      </c>
      <c r="G87" s="269">
        <f t="shared" si="24"/>
        <v>3478000</v>
      </c>
      <c r="H87" s="269">
        <f t="shared" si="24"/>
        <v>0</v>
      </c>
      <c r="I87" s="269">
        <f t="shared" si="24"/>
        <v>0</v>
      </c>
      <c r="J87" s="269">
        <f t="shared" si="24"/>
        <v>0</v>
      </c>
      <c r="K87" s="269">
        <f t="shared" si="24"/>
        <v>0</v>
      </c>
      <c r="L87" s="269">
        <f t="shared" si="24"/>
        <v>0</v>
      </c>
      <c r="M87" s="269">
        <f t="shared" si="24"/>
        <v>0</v>
      </c>
      <c r="N87" s="269">
        <f t="shared" si="24"/>
        <v>0</v>
      </c>
      <c r="O87" s="21">
        <v>0</v>
      </c>
      <c r="P87" s="112">
        <v>0</v>
      </c>
    </row>
    <row r="88" spans="1:16" ht="63" customHeight="1">
      <c r="A88" s="100"/>
      <c r="B88" s="39"/>
      <c r="C88" s="39" t="s">
        <v>172</v>
      </c>
      <c r="D88" s="36" t="s">
        <v>227</v>
      </c>
      <c r="E88" s="72">
        <f>SUM(F88+G88+H88+I88)</f>
        <v>3478000</v>
      </c>
      <c r="F88" s="72">
        <v>0</v>
      </c>
      <c r="G88" s="72">
        <v>3478000</v>
      </c>
      <c r="H88" s="72">
        <v>0</v>
      </c>
      <c r="I88" s="72">
        <v>0</v>
      </c>
      <c r="J88" s="72">
        <f>K88+L88+M88+N88</f>
        <v>0</v>
      </c>
      <c r="K88" s="72">
        <v>0</v>
      </c>
      <c r="L88" s="72">
        <v>0</v>
      </c>
      <c r="M88" s="72">
        <v>0</v>
      </c>
      <c r="N88" s="72">
        <v>0</v>
      </c>
      <c r="O88" s="21">
        <v>0</v>
      </c>
      <c r="P88" s="112">
        <v>0</v>
      </c>
    </row>
    <row r="89" spans="1:16" ht="22.5" customHeight="1">
      <c r="A89" s="118" t="s">
        <v>188</v>
      </c>
      <c r="B89" s="118"/>
      <c r="C89" s="118"/>
      <c r="D89" s="119" t="s">
        <v>189</v>
      </c>
      <c r="E89" s="148">
        <f aca="true" t="shared" si="25" ref="E89:N89">E90+E93+E95+E97+E99+E101</f>
        <v>2472815</v>
      </c>
      <c r="F89" s="148">
        <f t="shared" si="25"/>
        <v>447000</v>
      </c>
      <c r="G89" s="148">
        <f t="shared" si="25"/>
        <v>12000</v>
      </c>
      <c r="H89" s="148">
        <f t="shared" si="25"/>
        <v>2013815</v>
      </c>
      <c r="I89" s="148">
        <f t="shared" si="25"/>
        <v>0</v>
      </c>
      <c r="J89" s="148">
        <f t="shared" si="25"/>
        <v>15550</v>
      </c>
      <c r="K89" s="148">
        <f t="shared" si="25"/>
        <v>15550</v>
      </c>
      <c r="L89" s="148">
        <f t="shared" si="25"/>
        <v>0</v>
      </c>
      <c r="M89" s="148">
        <f t="shared" si="25"/>
        <v>0</v>
      </c>
      <c r="N89" s="148">
        <f t="shared" si="25"/>
        <v>0</v>
      </c>
      <c r="O89" s="21">
        <v>0</v>
      </c>
      <c r="P89" s="112">
        <v>0</v>
      </c>
    </row>
    <row r="90" spans="1:16" ht="25.5" customHeight="1">
      <c r="A90" s="100"/>
      <c r="B90" s="252" t="s">
        <v>190</v>
      </c>
      <c r="C90" s="252"/>
      <c r="D90" s="253" t="s">
        <v>191</v>
      </c>
      <c r="E90" s="269">
        <f>SUM(F90:I90)</f>
        <v>1667653</v>
      </c>
      <c r="F90" s="269">
        <f>SUM(F91:F92)</f>
        <v>0</v>
      </c>
      <c r="G90" s="269">
        <f>SUM(G91:G92)</f>
        <v>0</v>
      </c>
      <c r="H90" s="269">
        <f>SUM(H91:H92)</f>
        <v>1667653</v>
      </c>
      <c r="I90" s="269">
        <f>SUM(I91:I92)</f>
        <v>0</v>
      </c>
      <c r="J90" s="269">
        <f>SUM(K90:N90)</f>
        <v>7350</v>
      </c>
      <c r="K90" s="269">
        <f>SUM(K91:K92)</f>
        <v>7350</v>
      </c>
      <c r="L90" s="269">
        <f>SUM(L91:L92)</f>
        <v>0</v>
      </c>
      <c r="M90" s="269">
        <f>SUM(M91:M92)</f>
        <v>0</v>
      </c>
      <c r="N90" s="269">
        <f>SUM(N91:N92)</f>
        <v>0</v>
      </c>
      <c r="O90" s="21">
        <v>0</v>
      </c>
      <c r="P90" s="112">
        <v>0</v>
      </c>
    </row>
    <row r="91" spans="1:16" ht="63.75" customHeight="1">
      <c r="A91" s="100"/>
      <c r="B91" s="39"/>
      <c r="C91" s="39" t="s">
        <v>207</v>
      </c>
      <c r="D91" s="36" t="s">
        <v>274</v>
      </c>
      <c r="E91" s="72">
        <f>SUM(F91+G91+H91+I91)</f>
        <v>1667653</v>
      </c>
      <c r="F91" s="72">
        <v>0</v>
      </c>
      <c r="G91" s="72">
        <v>0</v>
      </c>
      <c r="H91" s="72">
        <v>1667653</v>
      </c>
      <c r="I91" s="72">
        <v>0</v>
      </c>
      <c r="J91" s="72">
        <f>K91+L91+M91+N91</f>
        <v>0</v>
      </c>
      <c r="K91" s="72">
        <v>0</v>
      </c>
      <c r="L91" s="72">
        <v>0</v>
      </c>
      <c r="M91" s="72">
        <v>0</v>
      </c>
      <c r="N91" s="72">
        <v>0</v>
      </c>
      <c r="O91" s="21">
        <v>0</v>
      </c>
      <c r="P91" s="112">
        <v>0</v>
      </c>
    </row>
    <row r="92" spans="1:16" ht="24" customHeight="1">
      <c r="A92" s="100"/>
      <c r="B92" s="39"/>
      <c r="C92" s="39" t="s">
        <v>57</v>
      </c>
      <c r="D92" s="38" t="s">
        <v>58</v>
      </c>
      <c r="E92" s="72">
        <f>SUM(F92+G92+H92+I92)</f>
        <v>0</v>
      </c>
      <c r="F92" s="72">
        <v>0</v>
      </c>
      <c r="G92" s="72">
        <v>0</v>
      </c>
      <c r="H92" s="72">
        <v>0</v>
      </c>
      <c r="I92" s="72">
        <v>0</v>
      </c>
      <c r="J92" s="72">
        <f>K92+L92+M92+N92</f>
        <v>7350</v>
      </c>
      <c r="K92" s="72">
        <v>7350</v>
      </c>
      <c r="L92" s="72">
        <v>0</v>
      </c>
      <c r="M92" s="72">
        <v>0</v>
      </c>
      <c r="N92" s="72">
        <v>0</v>
      </c>
      <c r="O92" s="21">
        <v>0</v>
      </c>
      <c r="P92" s="112">
        <v>0</v>
      </c>
    </row>
    <row r="93" spans="1:16" ht="25.5" customHeight="1">
      <c r="A93" s="100"/>
      <c r="B93" s="252" t="s">
        <v>275</v>
      </c>
      <c r="C93" s="260"/>
      <c r="D93" s="261" t="s">
        <v>276</v>
      </c>
      <c r="E93" s="269">
        <f>SUM(E94)</f>
        <v>447000</v>
      </c>
      <c r="F93" s="269">
        <f aca="true" t="shared" si="26" ref="F93:N93">SUM(F94)</f>
        <v>447000</v>
      </c>
      <c r="G93" s="269">
        <f t="shared" si="26"/>
        <v>0</v>
      </c>
      <c r="H93" s="269">
        <f t="shared" si="26"/>
        <v>0</v>
      </c>
      <c r="I93" s="269">
        <f t="shared" si="26"/>
        <v>0</v>
      </c>
      <c r="J93" s="269">
        <f t="shared" si="26"/>
        <v>0</v>
      </c>
      <c r="K93" s="269">
        <f t="shared" si="26"/>
        <v>0</v>
      </c>
      <c r="L93" s="269">
        <f t="shared" si="26"/>
        <v>0</v>
      </c>
      <c r="M93" s="269">
        <f t="shared" si="26"/>
        <v>0</v>
      </c>
      <c r="N93" s="269">
        <f t="shared" si="26"/>
        <v>0</v>
      </c>
      <c r="O93" s="21">
        <v>0</v>
      </c>
      <c r="P93" s="112">
        <v>0</v>
      </c>
    </row>
    <row r="94" spans="1:16" ht="46.5" customHeight="1">
      <c r="A94" s="100"/>
      <c r="B94" s="39"/>
      <c r="C94" s="39" t="s">
        <v>230</v>
      </c>
      <c r="D94" s="36" t="s">
        <v>231</v>
      </c>
      <c r="E94" s="72">
        <f>SUM(F94+G94+H94+I94)</f>
        <v>447000</v>
      </c>
      <c r="F94" s="72">
        <v>447000</v>
      </c>
      <c r="G94" s="72">
        <v>0</v>
      </c>
      <c r="H94" s="72">
        <v>0</v>
      </c>
      <c r="I94" s="72">
        <v>0</v>
      </c>
      <c r="J94" s="72">
        <f>K94+L94+M94+N94</f>
        <v>0</v>
      </c>
      <c r="K94" s="72">
        <v>0</v>
      </c>
      <c r="L94" s="72">
        <v>0</v>
      </c>
      <c r="M94" s="72">
        <v>0</v>
      </c>
      <c r="N94" s="72">
        <v>0</v>
      </c>
      <c r="O94" s="21">
        <v>0</v>
      </c>
      <c r="P94" s="112">
        <v>0</v>
      </c>
    </row>
    <row r="95" spans="1:16" ht="25.5" customHeight="1">
      <c r="A95" s="100"/>
      <c r="B95" s="252" t="s">
        <v>209</v>
      </c>
      <c r="C95" s="268"/>
      <c r="D95" s="253" t="s">
        <v>210</v>
      </c>
      <c r="E95" s="269">
        <f>SUM(E96)</f>
        <v>346162</v>
      </c>
      <c r="F95" s="269">
        <f aca="true" t="shared" si="27" ref="F95:N95">SUM(F96)</f>
        <v>0</v>
      </c>
      <c r="G95" s="269">
        <f t="shared" si="27"/>
        <v>0</v>
      </c>
      <c r="H95" s="269">
        <f t="shared" si="27"/>
        <v>346162</v>
      </c>
      <c r="I95" s="269">
        <f t="shared" si="27"/>
        <v>0</v>
      </c>
      <c r="J95" s="269">
        <f t="shared" si="27"/>
        <v>0</v>
      </c>
      <c r="K95" s="269">
        <f t="shared" si="27"/>
        <v>0</v>
      </c>
      <c r="L95" s="269">
        <f t="shared" si="27"/>
        <v>0</v>
      </c>
      <c r="M95" s="269">
        <f t="shared" si="27"/>
        <v>0</v>
      </c>
      <c r="N95" s="269">
        <f t="shared" si="27"/>
        <v>0</v>
      </c>
      <c r="O95" s="21">
        <v>0</v>
      </c>
      <c r="P95" s="112">
        <v>0</v>
      </c>
    </row>
    <row r="96" spans="1:16" ht="57" customHeight="1">
      <c r="A96" s="100"/>
      <c r="B96" s="39"/>
      <c r="C96" s="49" t="s">
        <v>207</v>
      </c>
      <c r="D96" s="36" t="s">
        <v>274</v>
      </c>
      <c r="E96" s="72">
        <f>SUM(F96+G96+H96+I96)</f>
        <v>346162</v>
      </c>
      <c r="F96" s="72">
        <v>0</v>
      </c>
      <c r="G96" s="72">
        <v>0</v>
      </c>
      <c r="H96" s="72">
        <v>346162</v>
      </c>
      <c r="I96" s="72">
        <v>0</v>
      </c>
      <c r="J96" s="72">
        <f>K96+L96+M96+N96</f>
        <v>0</v>
      </c>
      <c r="K96" s="72">
        <v>0</v>
      </c>
      <c r="L96" s="72">
        <v>0</v>
      </c>
      <c r="M96" s="72">
        <v>0</v>
      </c>
      <c r="N96" s="72">
        <v>0</v>
      </c>
      <c r="O96" s="21">
        <v>0</v>
      </c>
      <c r="P96" s="112">
        <v>0</v>
      </c>
    </row>
    <row r="97" spans="1:16" ht="34.5" customHeight="1">
      <c r="A97" s="100"/>
      <c r="B97" s="252" t="s">
        <v>292</v>
      </c>
      <c r="C97" s="268"/>
      <c r="D97" s="253" t="s">
        <v>293</v>
      </c>
      <c r="E97" s="269">
        <f>SUM(E98)</f>
        <v>12000</v>
      </c>
      <c r="F97" s="269">
        <f aca="true" t="shared" si="28" ref="F97:N97">SUM(F98)</f>
        <v>0</v>
      </c>
      <c r="G97" s="269">
        <f t="shared" si="28"/>
        <v>12000</v>
      </c>
      <c r="H97" s="269">
        <f t="shared" si="28"/>
        <v>0</v>
      </c>
      <c r="I97" s="269">
        <f t="shared" si="28"/>
        <v>0</v>
      </c>
      <c r="J97" s="269">
        <f t="shared" si="28"/>
        <v>0</v>
      </c>
      <c r="K97" s="269">
        <f t="shared" si="28"/>
        <v>0</v>
      </c>
      <c r="L97" s="269">
        <f t="shared" si="28"/>
        <v>0</v>
      </c>
      <c r="M97" s="269">
        <f t="shared" si="28"/>
        <v>0</v>
      </c>
      <c r="N97" s="269">
        <f t="shared" si="28"/>
        <v>0</v>
      </c>
      <c r="O97" s="21">
        <v>0</v>
      </c>
      <c r="P97" s="112">
        <v>0</v>
      </c>
    </row>
    <row r="98" spans="1:16" ht="52.5" customHeight="1">
      <c r="A98" s="100"/>
      <c r="B98" s="39"/>
      <c r="C98" s="49" t="s">
        <v>172</v>
      </c>
      <c r="D98" s="36" t="s">
        <v>227</v>
      </c>
      <c r="E98" s="72">
        <f>SUM(F98+G98+H98+I98)</f>
        <v>12000</v>
      </c>
      <c r="F98" s="72">
        <v>0</v>
      </c>
      <c r="G98" s="72">
        <v>12000</v>
      </c>
      <c r="H98" s="72">
        <v>0</v>
      </c>
      <c r="I98" s="72">
        <v>0</v>
      </c>
      <c r="J98" s="72">
        <f>K98+L98+M98+N98</f>
        <v>0</v>
      </c>
      <c r="K98" s="72">
        <v>0</v>
      </c>
      <c r="L98" s="72">
        <v>0</v>
      </c>
      <c r="M98" s="72">
        <v>0</v>
      </c>
      <c r="N98" s="72">
        <v>0</v>
      </c>
      <c r="O98" s="21">
        <v>0</v>
      </c>
      <c r="P98" s="112">
        <v>0</v>
      </c>
    </row>
    <row r="99" spans="1:16" ht="25.5" customHeight="1">
      <c r="A99" s="100"/>
      <c r="B99" s="252" t="s">
        <v>277</v>
      </c>
      <c r="C99" s="268"/>
      <c r="D99" s="253" t="s">
        <v>270</v>
      </c>
      <c r="E99" s="269">
        <f>SUM(E100)</f>
        <v>0</v>
      </c>
      <c r="F99" s="269">
        <f aca="true" t="shared" si="29" ref="F99:N101">SUM(F100)</f>
        <v>0</v>
      </c>
      <c r="G99" s="269">
        <f t="shared" si="29"/>
        <v>0</v>
      </c>
      <c r="H99" s="269">
        <f t="shared" si="29"/>
        <v>0</v>
      </c>
      <c r="I99" s="269">
        <f t="shared" si="29"/>
        <v>0</v>
      </c>
      <c r="J99" s="269">
        <f t="shared" si="29"/>
        <v>7350</v>
      </c>
      <c r="K99" s="269">
        <f t="shared" si="29"/>
        <v>7350</v>
      </c>
      <c r="L99" s="269">
        <f t="shared" si="29"/>
        <v>0</v>
      </c>
      <c r="M99" s="269">
        <f t="shared" si="29"/>
        <v>0</v>
      </c>
      <c r="N99" s="269">
        <f t="shared" si="29"/>
        <v>0</v>
      </c>
      <c r="O99" s="21">
        <v>0</v>
      </c>
      <c r="P99" s="112">
        <v>0</v>
      </c>
    </row>
    <row r="100" spans="1:16" ht="39" customHeight="1">
      <c r="A100" s="100"/>
      <c r="B100" s="39"/>
      <c r="C100" s="49" t="s">
        <v>75</v>
      </c>
      <c r="D100" s="36" t="s">
        <v>76</v>
      </c>
      <c r="E100" s="72">
        <f>SUM(F100+G100+H100+I100)</f>
        <v>0</v>
      </c>
      <c r="F100" s="72">
        <v>0</v>
      </c>
      <c r="G100" s="72">
        <v>0</v>
      </c>
      <c r="H100" s="72">
        <v>0</v>
      </c>
      <c r="I100" s="72">
        <v>0</v>
      </c>
      <c r="J100" s="72">
        <f>K100+L100+M100+N100</f>
        <v>7350</v>
      </c>
      <c r="K100" s="72">
        <v>7350</v>
      </c>
      <c r="L100" s="72">
        <v>0</v>
      </c>
      <c r="M100" s="72">
        <v>0</v>
      </c>
      <c r="N100" s="72">
        <v>0</v>
      </c>
      <c r="O100" s="21">
        <v>0</v>
      </c>
      <c r="P100" s="112">
        <v>0</v>
      </c>
    </row>
    <row r="101" spans="1:16" ht="25.5" customHeight="1">
      <c r="A101" s="100"/>
      <c r="B101" s="252" t="s">
        <v>303</v>
      </c>
      <c r="C101" s="268"/>
      <c r="D101" s="253" t="s">
        <v>87</v>
      </c>
      <c r="E101" s="269">
        <f>SUM(E102)</f>
        <v>0</v>
      </c>
      <c r="F101" s="269">
        <f t="shared" si="29"/>
        <v>0</v>
      </c>
      <c r="G101" s="269">
        <f t="shared" si="29"/>
        <v>0</v>
      </c>
      <c r="H101" s="269">
        <f t="shared" si="29"/>
        <v>0</v>
      </c>
      <c r="I101" s="269">
        <f t="shared" si="29"/>
        <v>0</v>
      </c>
      <c r="J101" s="269">
        <f t="shared" si="29"/>
        <v>850</v>
      </c>
      <c r="K101" s="269">
        <f t="shared" si="29"/>
        <v>850</v>
      </c>
      <c r="L101" s="269">
        <f t="shared" si="29"/>
        <v>0</v>
      </c>
      <c r="M101" s="269">
        <f t="shared" si="29"/>
        <v>0</v>
      </c>
      <c r="N101" s="269">
        <f t="shared" si="29"/>
        <v>0</v>
      </c>
      <c r="O101" s="21">
        <v>0</v>
      </c>
      <c r="P101" s="112">
        <v>0</v>
      </c>
    </row>
    <row r="102" spans="1:16" ht="39" customHeight="1">
      <c r="A102" s="100"/>
      <c r="B102" s="39"/>
      <c r="C102" s="44">
        <v>3020</v>
      </c>
      <c r="D102" s="38" t="s">
        <v>78</v>
      </c>
      <c r="E102" s="72">
        <f>SUM(F102+G102+H102+I102)</f>
        <v>0</v>
      </c>
      <c r="F102" s="72">
        <v>0</v>
      </c>
      <c r="G102" s="72">
        <v>0</v>
      </c>
      <c r="H102" s="72">
        <v>0</v>
      </c>
      <c r="I102" s="72">
        <v>0</v>
      </c>
      <c r="J102" s="72">
        <f>K102+L102+M102+N102</f>
        <v>850</v>
      </c>
      <c r="K102" s="72">
        <v>850</v>
      </c>
      <c r="L102" s="72">
        <v>0</v>
      </c>
      <c r="M102" s="72">
        <v>0</v>
      </c>
      <c r="N102" s="72">
        <v>0</v>
      </c>
      <c r="O102" s="21">
        <v>0</v>
      </c>
      <c r="P102" s="112">
        <v>0</v>
      </c>
    </row>
    <row r="103" spans="1:16" ht="34.5" customHeight="1">
      <c r="A103" s="118" t="s">
        <v>214</v>
      </c>
      <c r="B103" s="118"/>
      <c r="C103" s="179"/>
      <c r="D103" s="180" t="s">
        <v>215</v>
      </c>
      <c r="E103" s="148">
        <f>SUM(E104+E107+E109)</f>
        <v>2424680</v>
      </c>
      <c r="F103" s="148">
        <f aca="true" t="shared" si="30" ref="F103:N103">SUM(F104+F107+F109)</f>
        <v>2168680</v>
      </c>
      <c r="G103" s="148">
        <f t="shared" si="30"/>
        <v>222000</v>
      </c>
      <c r="H103" s="148">
        <f t="shared" si="30"/>
        <v>34000</v>
      </c>
      <c r="I103" s="148">
        <f t="shared" si="30"/>
        <v>0</v>
      </c>
      <c r="J103" s="148">
        <f t="shared" si="30"/>
        <v>180604</v>
      </c>
      <c r="K103" s="148">
        <f t="shared" si="30"/>
        <v>180604</v>
      </c>
      <c r="L103" s="148">
        <f t="shared" si="30"/>
        <v>0</v>
      </c>
      <c r="M103" s="148">
        <f t="shared" si="30"/>
        <v>0</v>
      </c>
      <c r="N103" s="148">
        <f t="shared" si="30"/>
        <v>0</v>
      </c>
      <c r="O103" s="21">
        <v>0</v>
      </c>
      <c r="P103" s="112">
        <v>0</v>
      </c>
    </row>
    <row r="104" spans="1:16" ht="34.5" customHeight="1">
      <c r="A104" s="100"/>
      <c r="B104" s="252" t="s">
        <v>278</v>
      </c>
      <c r="C104" s="280"/>
      <c r="D104" s="261" t="s">
        <v>433</v>
      </c>
      <c r="E104" s="269">
        <f>SUM(E105:E106)</f>
        <v>256000</v>
      </c>
      <c r="F104" s="269">
        <f aca="true" t="shared" si="31" ref="F104:N104">SUM(F105:F106)</f>
        <v>0</v>
      </c>
      <c r="G104" s="269">
        <f t="shared" si="31"/>
        <v>222000</v>
      </c>
      <c r="H104" s="269">
        <f t="shared" si="31"/>
        <v>34000</v>
      </c>
      <c r="I104" s="269">
        <f t="shared" si="31"/>
        <v>0</v>
      </c>
      <c r="J104" s="269">
        <f t="shared" si="31"/>
        <v>0</v>
      </c>
      <c r="K104" s="269">
        <f t="shared" si="31"/>
        <v>0</v>
      </c>
      <c r="L104" s="269">
        <f t="shared" si="31"/>
        <v>0</v>
      </c>
      <c r="M104" s="269">
        <f t="shared" si="31"/>
        <v>0</v>
      </c>
      <c r="N104" s="269">
        <f t="shared" si="31"/>
        <v>0</v>
      </c>
      <c r="O104" s="21">
        <v>0</v>
      </c>
      <c r="P104" s="112">
        <v>0</v>
      </c>
    </row>
    <row r="105" spans="1:16" ht="57" customHeight="1">
      <c r="A105" s="100"/>
      <c r="B105" s="39"/>
      <c r="C105" s="39" t="s">
        <v>172</v>
      </c>
      <c r="D105" s="36" t="s">
        <v>227</v>
      </c>
      <c r="E105" s="72">
        <f>SUM(F105+G105+H105+I105)</f>
        <v>222000</v>
      </c>
      <c r="F105" s="72">
        <v>0</v>
      </c>
      <c r="G105" s="72">
        <v>222000</v>
      </c>
      <c r="H105" s="72">
        <v>0</v>
      </c>
      <c r="I105" s="72">
        <v>0</v>
      </c>
      <c r="J105" s="72">
        <f>K105+L105+M105+N105</f>
        <v>0</v>
      </c>
      <c r="K105" s="72">
        <v>0</v>
      </c>
      <c r="L105" s="72">
        <v>0</v>
      </c>
      <c r="M105" s="72">
        <v>0</v>
      </c>
      <c r="N105" s="72">
        <v>0</v>
      </c>
      <c r="O105" s="21">
        <v>0</v>
      </c>
      <c r="P105" s="112">
        <v>0</v>
      </c>
    </row>
    <row r="106" spans="1:16" ht="54" customHeight="1">
      <c r="A106" s="100"/>
      <c r="B106" s="40"/>
      <c r="C106" s="40">
        <v>2320</v>
      </c>
      <c r="D106" s="36" t="s">
        <v>274</v>
      </c>
      <c r="E106" s="72">
        <f>SUM(F106+G106+H106+I106)</f>
        <v>34000</v>
      </c>
      <c r="F106" s="72">
        <v>0</v>
      </c>
      <c r="G106" s="72">
        <v>0</v>
      </c>
      <c r="H106" s="72">
        <v>34000</v>
      </c>
      <c r="I106" s="72">
        <v>0</v>
      </c>
      <c r="J106" s="72">
        <f>K106+L106+M106+N106</f>
        <v>0</v>
      </c>
      <c r="K106" s="72">
        <v>0</v>
      </c>
      <c r="L106" s="72">
        <v>0</v>
      </c>
      <c r="M106" s="72">
        <v>0</v>
      </c>
      <c r="N106" s="72">
        <v>0</v>
      </c>
      <c r="O106" s="21">
        <v>0</v>
      </c>
      <c r="P106" s="112">
        <v>0</v>
      </c>
    </row>
    <row r="107" spans="1:16" ht="25.5" customHeight="1">
      <c r="A107" s="100"/>
      <c r="B107" s="252" t="s">
        <v>280</v>
      </c>
      <c r="C107" s="268"/>
      <c r="D107" s="253" t="s">
        <v>281</v>
      </c>
      <c r="E107" s="269">
        <f>SUM(E108)</f>
        <v>1306600</v>
      </c>
      <c r="F107" s="269">
        <f aca="true" t="shared" si="32" ref="F107:N107">SUM(F108)</f>
        <v>1306600</v>
      </c>
      <c r="G107" s="269">
        <f t="shared" si="32"/>
        <v>0</v>
      </c>
      <c r="H107" s="269">
        <f t="shared" si="32"/>
        <v>0</v>
      </c>
      <c r="I107" s="269">
        <f t="shared" si="32"/>
        <v>0</v>
      </c>
      <c r="J107" s="269">
        <f t="shared" si="32"/>
        <v>0</v>
      </c>
      <c r="K107" s="269">
        <f t="shared" si="32"/>
        <v>0</v>
      </c>
      <c r="L107" s="269">
        <f t="shared" si="32"/>
        <v>0</v>
      </c>
      <c r="M107" s="269">
        <f t="shared" si="32"/>
        <v>0</v>
      </c>
      <c r="N107" s="269">
        <f t="shared" si="32"/>
        <v>0</v>
      </c>
      <c r="O107" s="21">
        <v>0</v>
      </c>
      <c r="P107" s="112">
        <v>0</v>
      </c>
    </row>
    <row r="108" spans="1:16" ht="78" customHeight="1">
      <c r="A108" s="100"/>
      <c r="B108" s="39"/>
      <c r="C108" s="49" t="s">
        <v>282</v>
      </c>
      <c r="D108" s="50" t="s">
        <v>283</v>
      </c>
      <c r="E108" s="72">
        <f>SUM(F108+G108+H108+I108)</f>
        <v>1306600</v>
      </c>
      <c r="F108" s="72">
        <v>1306600</v>
      </c>
      <c r="G108" s="72">
        <v>0</v>
      </c>
      <c r="H108" s="72">
        <v>0</v>
      </c>
      <c r="I108" s="72">
        <v>0</v>
      </c>
      <c r="J108" s="72">
        <f>K108+L108+M108+N108</f>
        <v>0</v>
      </c>
      <c r="K108" s="72">
        <v>0</v>
      </c>
      <c r="L108" s="72">
        <v>0</v>
      </c>
      <c r="M108" s="72">
        <v>0</v>
      </c>
      <c r="N108" s="72">
        <v>0</v>
      </c>
      <c r="O108" s="21">
        <v>0</v>
      </c>
      <c r="P108" s="112">
        <v>0</v>
      </c>
    </row>
    <row r="109" spans="1:16" ht="25.5" customHeight="1">
      <c r="A109" s="100"/>
      <c r="B109" s="252" t="s">
        <v>284</v>
      </c>
      <c r="C109" s="268"/>
      <c r="D109" s="253" t="s">
        <v>87</v>
      </c>
      <c r="E109" s="254">
        <f>SUM(E110+E111)</f>
        <v>862080</v>
      </c>
      <c r="F109" s="254">
        <f>SUM(F110+F111)</f>
        <v>862080</v>
      </c>
      <c r="G109" s="254">
        <f>SUM(G110+G111)</f>
        <v>0</v>
      </c>
      <c r="H109" s="254">
        <f>SUM(H110+H111)</f>
        <v>0</v>
      </c>
      <c r="I109" s="254">
        <f>SUM(I110+I111)</f>
        <v>0</v>
      </c>
      <c r="J109" s="254">
        <f>SUM(K109:N109)</f>
        <v>180604</v>
      </c>
      <c r="K109" s="254">
        <f>SUM(K110:K129)</f>
        <v>180604</v>
      </c>
      <c r="L109" s="254">
        <f>SUM(L110:L129)</f>
        <v>0</v>
      </c>
      <c r="M109" s="254">
        <f>SUM(M110:M129)</f>
        <v>0</v>
      </c>
      <c r="N109" s="254">
        <f>SUM(N110:N129)</f>
        <v>0</v>
      </c>
      <c r="O109" s="21"/>
      <c r="P109" s="21"/>
    </row>
    <row r="110" spans="1:16" ht="80.25" customHeight="1">
      <c r="A110" s="100"/>
      <c r="B110" s="39"/>
      <c r="C110" s="182" t="s">
        <v>438</v>
      </c>
      <c r="D110" s="183" t="s">
        <v>439</v>
      </c>
      <c r="E110" s="73">
        <f>SUM(F110+G110+H110+I110)</f>
        <v>814180</v>
      </c>
      <c r="F110" s="73">
        <v>814180</v>
      </c>
      <c r="G110" s="73">
        <v>0</v>
      </c>
      <c r="H110" s="73">
        <v>0</v>
      </c>
      <c r="I110" s="73">
        <v>0</v>
      </c>
      <c r="J110" s="73">
        <f>SUM(K110+L110+M110+N110)</f>
        <v>0</v>
      </c>
      <c r="K110" s="73">
        <v>0</v>
      </c>
      <c r="L110" s="73">
        <v>0</v>
      </c>
      <c r="M110" s="73">
        <v>0</v>
      </c>
      <c r="N110" s="73">
        <v>0</v>
      </c>
      <c r="O110" s="21"/>
      <c r="P110" s="21"/>
    </row>
    <row r="111" spans="1:16" ht="87.75" customHeight="1">
      <c r="A111" s="100"/>
      <c r="B111" s="39"/>
      <c r="C111" s="110" t="s">
        <v>285</v>
      </c>
      <c r="D111" s="183" t="s">
        <v>439</v>
      </c>
      <c r="E111" s="73">
        <f>SUM(F111+G111+H111+I111)</f>
        <v>47900</v>
      </c>
      <c r="F111" s="73">
        <v>47900</v>
      </c>
      <c r="G111" s="73">
        <v>0</v>
      </c>
      <c r="H111" s="73">
        <v>0</v>
      </c>
      <c r="I111" s="73">
        <v>0</v>
      </c>
      <c r="J111" s="73">
        <f aca="true" t="shared" si="33" ref="J111:J127">SUM(K111+L111+M111+N111)</f>
        <v>0</v>
      </c>
      <c r="K111" s="73">
        <v>0</v>
      </c>
      <c r="L111" s="73">
        <v>0</v>
      </c>
      <c r="M111" s="73">
        <v>0</v>
      </c>
      <c r="N111" s="73">
        <v>0</v>
      </c>
      <c r="O111" s="21"/>
      <c r="P111" s="21"/>
    </row>
    <row r="112" spans="1:16" ht="24" customHeight="1">
      <c r="A112" s="100"/>
      <c r="B112" s="39"/>
      <c r="C112" s="42" t="s">
        <v>441</v>
      </c>
      <c r="D112" s="43" t="s">
        <v>58</v>
      </c>
      <c r="E112" s="73">
        <f aca="true" t="shared" si="34" ref="E112:E127">SUM(F112+G112+H112+I112)</f>
        <v>0</v>
      </c>
      <c r="F112" s="72">
        <v>0</v>
      </c>
      <c r="G112" s="72">
        <v>0</v>
      </c>
      <c r="H112" s="72">
        <v>0</v>
      </c>
      <c r="I112" s="72">
        <v>0</v>
      </c>
      <c r="J112" s="73">
        <f t="shared" si="33"/>
        <v>97062</v>
      </c>
      <c r="K112" s="72">
        <v>97062</v>
      </c>
      <c r="L112" s="72">
        <v>0</v>
      </c>
      <c r="M112" s="72">
        <v>0</v>
      </c>
      <c r="N112" s="72">
        <v>0</v>
      </c>
      <c r="O112" s="21"/>
      <c r="P112" s="21"/>
    </row>
    <row r="113" spans="1:16" ht="24" customHeight="1">
      <c r="A113" s="100"/>
      <c r="B113" s="39"/>
      <c r="C113" s="42" t="s">
        <v>305</v>
      </c>
      <c r="D113" s="43" t="s">
        <v>58</v>
      </c>
      <c r="E113" s="73">
        <f t="shared" si="34"/>
        <v>0</v>
      </c>
      <c r="F113" s="72">
        <v>0</v>
      </c>
      <c r="G113" s="72">
        <v>0</v>
      </c>
      <c r="H113" s="72">
        <v>0</v>
      </c>
      <c r="I113" s="72">
        <v>0</v>
      </c>
      <c r="J113" s="73">
        <f t="shared" si="33"/>
        <v>5715</v>
      </c>
      <c r="K113" s="72">
        <v>5715</v>
      </c>
      <c r="L113" s="72">
        <v>0</v>
      </c>
      <c r="M113" s="72">
        <v>0</v>
      </c>
      <c r="N113" s="72">
        <v>0</v>
      </c>
      <c r="O113" s="21"/>
      <c r="P113" s="21"/>
    </row>
    <row r="114" spans="1:16" ht="24" customHeight="1">
      <c r="A114" s="100"/>
      <c r="B114" s="39"/>
      <c r="C114" s="190" t="s">
        <v>449</v>
      </c>
      <c r="D114" s="188" t="s">
        <v>60</v>
      </c>
      <c r="E114" s="73">
        <f>SUM(F114+G114+H114+I114)</f>
        <v>0</v>
      </c>
      <c r="F114" s="72">
        <v>0</v>
      </c>
      <c r="G114" s="72">
        <v>0</v>
      </c>
      <c r="H114" s="72">
        <v>0</v>
      </c>
      <c r="I114" s="72">
        <v>0</v>
      </c>
      <c r="J114" s="73">
        <f t="shared" si="33"/>
        <v>6932</v>
      </c>
      <c r="K114" s="72">
        <v>6932</v>
      </c>
      <c r="L114" s="72">
        <v>0</v>
      </c>
      <c r="M114" s="72">
        <v>0</v>
      </c>
      <c r="N114" s="72">
        <v>0</v>
      </c>
      <c r="O114" s="21"/>
      <c r="P114" s="21"/>
    </row>
    <row r="115" spans="1:16" ht="24" customHeight="1">
      <c r="A115" s="100"/>
      <c r="B115" s="39"/>
      <c r="C115" s="190" t="s">
        <v>450</v>
      </c>
      <c r="D115" s="188" t="s">
        <v>60</v>
      </c>
      <c r="E115" s="73">
        <f>SUM(F115+G115+H115+I115)</f>
        <v>0</v>
      </c>
      <c r="F115" s="72">
        <v>0</v>
      </c>
      <c r="G115" s="72">
        <v>0</v>
      </c>
      <c r="H115" s="72">
        <v>0</v>
      </c>
      <c r="I115" s="72">
        <v>0</v>
      </c>
      <c r="J115" s="73">
        <f t="shared" si="33"/>
        <v>409</v>
      </c>
      <c r="K115" s="72">
        <v>409</v>
      </c>
      <c r="L115" s="72">
        <v>0</v>
      </c>
      <c r="M115" s="72">
        <v>0</v>
      </c>
      <c r="N115" s="72">
        <v>0</v>
      </c>
      <c r="O115" s="21"/>
      <c r="P115" s="21"/>
    </row>
    <row r="116" spans="1:16" ht="24" customHeight="1">
      <c r="A116" s="100"/>
      <c r="B116" s="39"/>
      <c r="C116" s="42" t="s">
        <v>442</v>
      </c>
      <c r="D116" s="43" t="s">
        <v>62</v>
      </c>
      <c r="E116" s="73">
        <f t="shared" si="34"/>
        <v>0</v>
      </c>
      <c r="F116" s="72">
        <v>0</v>
      </c>
      <c r="G116" s="72">
        <v>0</v>
      </c>
      <c r="H116" s="72">
        <v>0</v>
      </c>
      <c r="I116" s="72">
        <v>0</v>
      </c>
      <c r="J116" s="73">
        <f t="shared" si="33"/>
        <v>16287</v>
      </c>
      <c r="K116" s="72">
        <v>16287</v>
      </c>
      <c r="L116" s="72">
        <v>0</v>
      </c>
      <c r="M116" s="72">
        <v>0</v>
      </c>
      <c r="N116" s="72">
        <v>0</v>
      </c>
      <c r="O116" s="21"/>
      <c r="P116" s="21"/>
    </row>
    <row r="117" spans="1:16" ht="24" customHeight="1">
      <c r="A117" s="100"/>
      <c r="B117" s="39"/>
      <c r="C117" s="42" t="s">
        <v>306</v>
      </c>
      <c r="D117" s="43" t="s">
        <v>62</v>
      </c>
      <c r="E117" s="73">
        <f t="shared" si="34"/>
        <v>0</v>
      </c>
      <c r="F117" s="72">
        <v>0</v>
      </c>
      <c r="G117" s="72">
        <v>0</v>
      </c>
      <c r="H117" s="72">
        <v>0</v>
      </c>
      <c r="I117" s="72">
        <v>0</v>
      </c>
      <c r="J117" s="73">
        <f t="shared" si="33"/>
        <v>959</v>
      </c>
      <c r="K117" s="72">
        <v>959</v>
      </c>
      <c r="L117" s="72">
        <v>0</v>
      </c>
      <c r="M117" s="72">
        <v>0</v>
      </c>
      <c r="N117" s="72">
        <v>0</v>
      </c>
      <c r="O117" s="21"/>
      <c r="P117" s="21"/>
    </row>
    <row r="118" spans="1:16" ht="24" customHeight="1">
      <c r="A118" s="100"/>
      <c r="B118" s="39"/>
      <c r="C118" s="42" t="s">
        <v>443</v>
      </c>
      <c r="D118" s="43" t="s">
        <v>64</v>
      </c>
      <c r="E118" s="73">
        <f t="shared" si="34"/>
        <v>0</v>
      </c>
      <c r="F118" s="72">
        <v>0</v>
      </c>
      <c r="G118" s="72">
        <v>0</v>
      </c>
      <c r="H118" s="72">
        <v>0</v>
      </c>
      <c r="I118" s="72">
        <v>0</v>
      </c>
      <c r="J118" s="73">
        <f t="shared" si="33"/>
        <v>1461</v>
      </c>
      <c r="K118" s="72">
        <v>1461</v>
      </c>
      <c r="L118" s="72">
        <v>0</v>
      </c>
      <c r="M118" s="72">
        <v>0</v>
      </c>
      <c r="N118" s="72">
        <v>0</v>
      </c>
      <c r="O118" s="21"/>
      <c r="P118" s="21"/>
    </row>
    <row r="119" spans="1:16" ht="24" customHeight="1">
      <c r="A119" s="100"/>
      <c r="B119" s="39"/>
      <c r="C119" s="42" t="s">
        <v>307</v>
      </c>
      <c r="D119" s="43" t="s">
        <v>64</v>
      </c>
      <c r="E119" s="73">
        <f t="shared" si="34"/>
        <v>0</v>
      </c>
      <c r="F119" s="72">
        <v>0</v>
      </c>
      <c r="G119" s="72">
        <v>0</v>
      </c>
      <c r="H119" s="72">
        <v>0</v>
      </c>
      <c r="I119" s="72">
        <v>0</v>
      </c>
      <c r="J119" s="73">
        <f t="shared" si="33"/>
        <v>86</v>
      </c>
      <c r="K119" s="72">
        <v>86</v>
      </c>
      <c r="L119" s="72">
        <v>0</v>
      </c>
      <c r="M119" s="72">
        <v>0</v>
      </c>
      <c r="N119" s="72">
        <v>0</v>
      </c>
      <c r="O119" s="21"/>
      <c r="P119" s="21"/>
    </row>
    <row r="120" spans="1:16" ht="24" customHeight="1">
      <c r="A120" s="100"/>
      <c r="B120" s="39"/>
      <c r="C120" s="42" t="s">
        <v>445</v>
      </c>
      <c r="D120" s="43" t="s">
        <v>21</v>
      </c>
      <c r="E120" s="73">
        <f t="shared" si="34"/>
        <v>0</v>
      </c>
      <c r="F120" s="72">
        <v>0</v>
      </c>
      <c r="G120" s="72">
        <v>0</v>
      </c>
      <c r="H120" s="72">
        <v>0</v>
      </c>
      <c r="I120" s="72">
        <v>0</v>
      </c>
      <c r="J120" s="73">
        <f t="shared" si="33"/>
        <v>4198</v>
      </c>
      <c r="K120" s="72">
        <v>4198</v>
      </c>
      <c r="L120" s="72">
        <v>0</v>
      </c>
      <c r="M120" s="72">
        <v>0</v>
      </c>
      <c r="N120" s="72">
        <v>0</v>
      </c>
      <c r="O120" s="21"/>
      <c r="P120" s="21"/>
    </row>
    <row r="121" spans="1:16" ht="24" customHeight="1">
      <c r="A121" s="100"/>
      <c r="B121" s="39"/>
      <c r="C121" s="42" t="s">
        <v>308</v>
      </c>
      <c r="D121" s="43" t="s">
        <v>21</v>
      </c>
      <c r="E121" s="73">
        <f t="shared" si="34"/>
        <v>0</v>
      </c>
      <c r="F121" s="72">
        <v>0</v>
      </c>
      <c r="G121" s="72">
        <v>0</v>
      </c>
      <c r="H121" s="72">
        <v>0</v>
      </c>
      <c r="I121" s="72">
        <v>0</v>
      </c>
      <c r="J121" s="73">
        <f t="shared" si="33"/>
        <v>237</v>
      </c>
      <c r="K121" s="72">
        <v>237</v>
      </c>
      <c r="L121" s="72">
        <v>0</v>
      </c>
      <c r="M121" s="72">
        <v>0</v>
      </c>
      <c r="N121" s="72">
        <v>0</v>
      </c>
      <c r="O121" s="21"/>
      <c r="P121" s="21"/>
    </row>
    <row r="122" spans="1:16" ht="24" customHeight="1">
      <c r="A122" s="100"/>
      <c r="B122" s="39"/>
      <c r="C122" s="42" t="s">
        <v>444</v>
      </c>
      <c r="D122" s="43" t="s">
        <v>27</v>
      </c>
      <c r="E122" s="73">
        <f t="shared" si="34"/>
        <v>0</v>
      </c>
      <c r="F122" s="72">
        <v>0</v>
      </c>
      <c r="G122" s="72">
        <v>0</v>
      </c>
      <c r="H122" s="72">
        <v>0</v>
      </c>
      <c r="I122" s="72">
        <v>0</v>
      </c>
      <c r="J122" s="73">
        <f t="shared" si="33"/>
        <v>39719</v>
      </c>
      <c r="K122" s="72">
        <v>39719</v>
      </c>
      <c r="L122" s="72">
        <v>0</v>
      </c>
      <c r="M122" s="72">
        <v>0</v>
      </c>
      <c r="N122" s="72">
        <v>0</v>
      </c>
      <c r="O122" s="21"/>
      <c r="P122" s="21"/>
    </row>
    <row r="123" spans="1:16" ht="24" customHeight="1">
      <c r="A123" s="100"/>
      <c r="B123" s="39"/>
      <c r="C123" s="42" t="s">
        <v>309</v>
      </c>
      <c r="D123" s="43" t="s">
        <v>27</v>
      </c>
      <c r="E123" s="73">
        <f t="shared" si="34"/>
        <v>0</v>
      </c>
      <c r="F123" s="72">
        <v>0</v>
      </c>
      <c r="G123" s="72">
        <v>0</v>
      </c>
      <c r="H123" s="72">
        <v>0</v>
      </c>
      <c r="I123" s="72">
        <v>0</v>
      </c>
      <c r="J123" s="73">
        <f t="shared" si="33"/>
        <v>2338</v>
      </c>
      <c r="K123" s="72">
        <v>2338</v>
      </c>
      <c r="L123" s="72">
        <v>0</v>
      </c>
      <c r="M123" s="72">
        <v>0</v>
      </c>
      <c r="N123" s="72">
        <v>0</v>
      </c>
      <c r="O123" s="21"/>
      <c r="P123" s="21"/>
    </row>
    <row r="124" spans="1:16" ht="56.25" customHeight="1">
      <c r="A124" s="100"/>
      <c r="B124" s="39"/>
      <c r="C124" s="186" t="s">
        <v>446</v>
      </c>
      <c r="D124" s="187" t="s">
        <v>508</v>
      </c>
      <c r="E124" s="73">
        <f t="shared" si="34"/>
        <v>0</v>
      </c>
      <c r="F124" s="72">
        <v>0</v>
      </c>
      <c r="G124" s="72">
        <v>0</v>
      </c>
      <c r="H124" s="72">
        <v>0</v>
      </c>
      <c r="I124" s="72">
        <v>0</v>
      </c>
      <c r="J124" s="73">
        <f t="shared" si="33"/>
        <v>378</v>
      </c>
      <c r="K124" s="72">
        <v>378</v>
      </c>
      <c r="L124" s="72">
        <v>0</v>
      </c>
      <c r="M124" s="72">
        <v>0</v>
      </c>
      <c r="N124" s="72">
        <v>0</v>
      </c>
      <c r="O124" s="21"/>
      <c r="P124" s="21"/>
    </row>
    <row r="125" spans="1:16" ht="54" customHeight="1">
      <c r="A125" s="100"/>
      <c r="B125" s="39"/>
      <c r="C125" s="186" t="s">
        <v>310</v>
      </c>
      <c r="D125" s="187" t="s">
        <v>509</v>
      </c>
      <c r="E125" s="73">
        <f t="shared" si="34"/>
        <v>0</v>
      </c>
      <c r="F125" s="72">
        <v>0</v>
      </c>
      <c r="G125" s="72">
        <v>0</v>
      </c>
      <c r="H125" s="72">
        <v>0</v>
      </c>
      <c r="I125" s="72">
        <v>0</v>
      </c>
      <c r="J125" s="73">
        <f t="shared" si="33"/>
        <v>22</v>
      </c>
      <c r="K125" s="72">
        <v>22</v>
      </c>
      <c r="L125" s="72">
        <v>0</v>
      </c>
      <c r="M125" s="72">
        <v>0</v>
      </c>
      <c r="N125" s="72">
        <v>0</v>
      </c>
      <c r="O125" s="21"/>
      <c r="P125" s="21"/>
    </row>
    <row r="126" spans="1:16" ht="24" customHeight="1">
      <c r="A126" s="100"/>
      <c r="B126" s="39"/>
      <c r="C126" s="42" t="s">
        <v>447</v>
      </c>
      <c r="D126" s="43" t="s">
        <v>70</v>
      </c>
      <c r="E126" s="73">
        <f t="shared" si="34"/>
        <v>0</v>
      </c>
      <c r="F126" s="72">
        <v>0</v>
      </c>
      <c r="G126" s="72">
        <v>0</v>
      </c>
      <c r="H126" s="72">
        <v>0</v>
      </c>
      <c r="I126" s="72">
        <v>0</v>
      </c>
      <c r="J126" s="73">
        <f t="shared" si="33"/>
        <v>3004</v>
      </c>
      <c r="K126" s="72">
        <v>3004</v>
      </c>
      <c r="L126" s="72">
        <v>0</v>
      </c>
      <c r="M126" s="72">
        <v>0</v>
      </c>
      <c r="N126" s="72">
        <v>0</v>
      </c>
      <c r="O126" s="21"/>
      <c r="P126" s="21"/>
    </row>
    <row r="127" spans="1:16" ht="24" customHeight="1">
      <c r="A127" s="100"/>
      <c r="B127" s="39"/>
      <c r="C127" s="42" t="s">
        <v>311</v>
      </c>
      <c r="D127" s="43" t="s">
        <v>70</v>
      </c>
      <c r="E127" s="73">
        <f t="shared" si="34"/>
        <v>0</v>
      </c>
      <c r="F127" s="72">
        <v>0</v>
      </c>
      <c r="G127" s="72">
        <v>0</v>
      </c>
      <c r="H127" s="72">
        <v>0</v>
      </c>
      <c r="I127" s="72">
        <v>0</v>
      </c>
      <c r="J127" s="73">
        <f t="shared" si="33"/>
        <v>176</v>
      </c>
      <c r="K127" s="72">
        <v>176</v>
      </c>
      <c r="L127" s="72">
        <v>0</v>
      </c>
      <c r="M127" s="72">
        <v>0</v>
      </c>
      <c r="N127" s="72">
        <v>0</v>
      </c>
      <c r="O127" s="21"/>
      <c r="P127" s="21"/>
    </row>
    <row r="128" spans="1:16" ht="30.75" customHeight="1">
      <c r="A128" s="100"/>
      <c r="B128" s="39"/>
      <c r="C128" s="186" t="s">
        <v>451</v>
      </c>
      <c r="D128" s="188" t="s">
        <v>74</v>
      </c>
      <c r="E128" s="73">
        <f>SUM(F128+G128+H128+I128)</f>
        <v>0</v>
      </c>
      <c r="F128" s="72">
        <v>0</v>
      </c>
      <c r="G128" s="72">
        <v>0</v>
      </c>
      <c r="H128" s="72">
        <v>0</v>
      </c>
      <c r="I128" s="72">
        <v>0</v>
      </c>
      <c r="J128" s="73">
        <f>SUM(K128+L128+M128+N128)</f>
        <v>1530</v>
      </c>
      <c r="K128" s="72">
        <v>1530</v>
      </c>
      <c r="L128" s="72">
        <v>0</v>
      </c>
      <c r="M128" s="72">
        <v>0</v>
      </c>
      <c r="N128" s="72">
        <v>0</v>
      </c>
      <c r="O128" s="21"/>
      <c r="P128" s="21"/>
    </row>
    <row r="129" spans="1:16" ht="32.25" customHeight="1">
      <c r="A129" s="100"/>
      <c r="B129" s="39"/>
      <c r="C129" s="186" t="s">
        <v>452</v>
      </c>
      <c r="D129" s="188" t="s">
        <v>74</v>
      </c>
      <c r="E129" s="73">
        <f>SUM(F129+G129+H129+I129)</f>
        <v>0</v>
      </c>
      <c r="F129" s="72">
        <v>0</v>
      </c>
      <c r="G129" s="72">
        <v>0</v>
      </c>
      <c r="H129" s="72">
        <v>0</v>
      </c>
      <c r="I129" s="72">
        <v>0</v>
      </c>
      <c r="J129" s="73">
        <f>SUM(K129+L129+M129+N129)</f>
        <v>91</v>
      </c>
      <c r="K129" s="72">
        <v>91</v>
      </c>
      <c r="L129" s="72">
        <v>0</v>
      </c>
      <c r="M129" s="72">
        <v>0</v>
      </c>
      <c r="N129" s="72">
        <v>0</v>
      </c>
      <c r="O129" s="21"/>
      <c r="P129" s="21"/>
    </row>
    <row r="130" spans="1:16" ht="22.5" customHeight="1">
      <c r="A130" s="118" t="s">
        <v>98</v>
      </c>
      <c r="B130" s="118"/>
      <c r="C130" s="118"/>
      <c r="D130" s="119" t="s">
        <v>99</v>
      </c>
      <c r="E130" s="148">
        <f>SUM(E131+E133+E135+E137)</f>
        <v>0</v>
      </c>
      <c r="F130" s="148">
        <v>0</v>
      </c>
      <c r="G130" s="148">
        <v>0</v>
      </c>
      <c r="H130" s="148">
        <v>0</v>
      </c>
      <c r="I130" s="148">
        <v>0</v>
      </c>
      <c r="J130" s="148">
        <f>J131+J133+J135+J137+J139</f>
        <v>33400</v>
      </c>
      <c r="K130" s="148">
        <f>K131+K133+K135+K137+K139</f>
        <v>33400</v>
      </c>
      <c r="L130" s="148">
        <f>L131+L133+L135+L137+L139</f>
        <v>0</v>
      </c>
      <c r="M130" s="148">
        <f>M131+M133+M135+M137+M139</f>
        <v>0</v>
      </c>
      <c r="N130" s="148">
        <f>N131+N133+N135+N137+N139</f>
        <v>0</v>
      </c>
      <c r="O130" s="21"/>
      <c r="P130" s="21"/>
    </row>
    <row r="131" spans="1:16" ht="25.5" customHeight="1">
      <c r="A131" s="100"/>
      <c r="B131" s="252" t="s">
        <v>286</v>
      </c>
      <c r="C131" s="252"/>
      <c r="D131" s="253" t="s">
        <v>287</v>
      </c>
      <c r="E131" s="269">
        <f aca="true" t="shared" si="35" ref="E131:E139">SUM(F131+G131+H131+I131)</f>
        <v>0</v>
      </c>
      <c r="F131" s="269">
        <v>0</v>
      </c>
      <c r="G131" s="269">
        <v>0</v>
      </c>
      <c r="H131" s="269">
        <v>0</v>
      </c>
      <c r="I131" s="269">
        <v>0</v>
      </c>
      <c r="J131" s="269">
        <f>J132</f>
        <v>2400</v>
      </c>
      <c r="K131" s="269">
        <f>K132</f>
        <v>2400</v>
      </c>
      <c r="L131" s="269">
        <f>L132</f>
        <v>0</v>
      </c>
      <c r="M131" s="269">
        <f>M132</f>
        <v>0</v>
      </c>
      <c r="N131" s="269">
        <f>N132</f>
        <v>0</v>
      </c>
      <c r="O131" s="21"/>
      <c r="P131" s="21"/>
    </row>
    <row r="132" spans="1:16" ht="26.25" customHeight="1">
      <c r="A132" s="100"/>
      <c r="B132" s="39"/>
      <c r="C132" s="40">
        <v>4010</v>
      </c>
      <c r="D132" s="38" t="s">
        <v>58</v>
      </c>
      <c r="E132" s="72">
        <f t="shared" si="35"/>
        <v>0</v>
      </c>
      <c r="F132" s="72">
        <v>0</v>
      </c>
      <c r="G132" s="72">
        <v>0</v>
      </c>
      <c r="H132" s="72">
        <v>0</v>
      </c>
      <c r="I132" s="72">
        <v>0</v>
      </c>
      <c r="J132" s="72">
        <f>K132+L132+M132+N132</f>
        <v>2400</v>
      </c>
      <c r="K132" s="72">
        <v>2400</v>
      </c>
      <c r="L132" s="72">
        <v>0</v>
      </c>
      <c r="M132" s="72">
        <v>0</v>
      </c>
      <c r="N132" s="72">
        <v>0</v>
      </c>
      <c r="O132" s="21"/>
      <c r="P132" s="21"/>
    </row>
    <row r="133" spans="1:16" ht="34.5" customHeight="1">
      <c r="A133" s="100"/>
      <c r="B133" s="252" t="s">
        <v>288</v>
      </c>
      <c r="C133" s="260"/>
      <c r="D133" s="261" t="s">
        <v>434</v>
      </c>
      <c r="E133" s="269">
        <f t="shared" si="35"/>
        <v>0</v>
      </c>
      <c r="F133" s="269">
        <v>0</v>
      </c>
      <c r="G133" s="269">
        <v>0</v>
      </c>
      <c r="H133" s="269">
        <v>0</v>
      </c>
      <c r="I133" s="269">
        <v>0</v>
      </c>
      <c r="J133" s="269">
        <f>J134</f>
        <v>6400</v>
      </c>
      <c r="K133" s="269">
        <f>K134</f>
        <v>6400</v>
      </c>
      <c r="L133" s="269">
        <f>L134</f>
        <v>0</v>
      </c>
      <c r="M133" s="269">
        <f>M134</f>
        <v>0</v>
      </c>
      <c r="N133" s="269">
        <f>N134</f>
        <v>0</v>
      </c>
      <c r="O133" s="21"/>
      <c r="P133" s="21"/>
    </row>
    <row r="134" spans="1:16" ht="27" customHeight="1">
      <c r="A134" s="100"/>
      <c r="B134" s="39"/>
      <c r="C134" s="40">
        <v>4010</v>
      </c>
      <c r="D134" s="38" t="s">
        <v>58</v>
      </c>
      <c r="E134" s="72">
        <f t="shared" si="35"/>
        <v>0</v>
      </c>
      <c r="F134" s="72">
        <v>0</v>
      </c>
      <c r="G134" s="72">
        <v>0</v>
      </c>
      <c r="H134" s="72">
        <v>0</v>
      </c>
      <c r="I134" s="72">
        <v>0</v>
      </c>
      <c r="J134" s="72">
        <f>K134+L134+M134+N134</f>
        <v>6400</v>
      </c>
      <c r="K134" s="72">
        <v>6400</v>
      </c>
      <c r="L134" s="72">
        <v>0</v>
      </c>
      <c r="M134" s="72">
        <v>0</v>
      </c>
      <c r="N134" s="72">
        <v>0</v>
      </c>
      <c r="O134" s="21"/>
      <c r="P134" s="21"/>
    </row>
    <row r="135" spans="1:16" ht="25.5" customHeight="1">
      <c r="A135" s="100"/>
      <c r="B135" s="252" t="s">
        <v>290</v>
      </c>
      <c r="C135" s="260"/>
      <c r="D135" s="261" t="s">
        <v>291</v>
      </c>
      <c r="E135" s="269">
        <f t="shared" si="35"/>
        <v>0</v>
      </c>
      <c r="F135" s="269">
        <v>0</v>
      </c>
      <c r="G135" s="269">
        <v>0</v>
      </c>
      <c r="H135" s="269">
        <v>0</v>
      </c>
      <c r="I135" s="269">
        <v>0</v>
      </c>
      <c r="J135" s="269">
        <f>J136</f>
        <v>7000</v>
      </c>
      <c r="K135" s="269">
        <f>K136</f>
        <v>7000</v>
      </c>
      <c r="L135" s="269">
        <f>L136</f>
        <v>0</v>
      </c>
      <c r="M135" s="269">
        <f>M136</f>
        <v>0</v>
      </c>
      <c r="N135" s="269">
        <f>N136</f>
        <v>0</v>
      </c>
      <c r="O135" s="21"/>
      <c r="P135" s="21"/>
    </row>
    <row r="136" spans="1:16" ht="29.25" customHeight="1">
      <c r="A136" s="100"/>
      <c r="B136" s="39"/>
      <c r="C136" s="40">
        <v>4010</v>
      </c>
      <c r="D136" s="38" t="s">
        <v>58</v>
      </c>
      <c r="E136" s="72">
        <f t="shared" si="35"/>
        <v>0</v>
      </c>
      <c r="F136" s="72">
        <v>0</v>
      </c>
      <c r="G136" s="72">
        <v>0</v>
      </c>
      <c r="H136" s="72">
        <v>0</v>
      </c>
      <c r="I136" s="72">
        <v>0</v>
      </c>
      <c r="J136" s="72">
        <f>K136+L136+M136+N136</f>
        <v>7000</v>
      </c>
      <c r="K136" s="72">
        <v>7000</v>
      </c>
      <c r="L136" s="72">
        <v>0</v>
      </c>
      <c r="M136" s="72">
        <v>0</v>
      </c>
      <c r="N136" s="72">
        <v>0</v>
      </c>
      <c r="O136" s="21"/>
      <c r="P136" s="21"/>
    </row>
    <row r="137" spans="1:16" ht="25.5" customHeight="1">
      <c r="A137" s="100"/>
      <c r="B137" s="260">
        <v>85446</v>
      </c>
      <c r="C137" s="260"/>
      <c r="D137" s="281" t="s">
        <v>270</v>
      </c>
      <c r="E137" s="269">
        <f t="shared" si="35"/>
        <v>0</v>
      </c>
      <c r="F137" s="269">
        <v>0</v>
      </c>
      <c r="G137" s="269">
        <v>0</v>
      </c>
      <c r="H137" s="269">
        <v>0</v>
      </c>
      <c r="I137" s="269">
        <v>0</v>
      </c>
      <c r="J137" s="269">
        <f>SUM(K137:N137)</f>
        <v>15800</v>
      </c>
      <c r="K137" s="269">
        <f>SUM(K138)</f>
        <v>15800</v>
      </c>
      <c r="L137" s="269">
        <f>SUM(L138)</f>
        <v>0</v>
      </c>
      <c r="M137" s="269">
        <f>SUM(M138)</f>
        <v>0</v>
      </c>
      <c r="N137" s="269">
        <f>SUM(N138)</f>
        <v>0</v>
      </c>
      <c r="O137" s="21"/>
      <c r="P137" s="21"/>
    </row>
    <row r="138" spans="1:16" ht="34.5" customHeight="1">
      <c r="A138" s="100"/>
      <c r="B138" s="45"/>
      <c r="C138" s="40">
        <v>4700</v>
      </c>
      <c r="D138" s="46" t="s">
        <v>76</v>
      </c>
      <c r="E138" s="72">
        <f t="shared" si="35"/>
        <v>0</v>
      </c>
      <c r="F138" s="72">
        <v>0</v>
      </c>
      <c r="G138" s="72">
        <v>0</v>
      </c>
      <c r="H138" s="72">
        <v>0</v>
      </c>
      <c r="I138" s="72">
        <v>0</v>
      </c>
      <c r="J138" s="72">
        <f>K138+L138+M138+N138</f>
        <v>15800</v>
      </c>
      <c r="K138" s="72">
        <v>15800</v>
      </c>
      <c r="L138" s="72">
        <v>0</v>
      </c>
      <c r="M138" s="72">
        <v>0</v>
      </c>
      <c r="N138" s="72">
        <v>0</v>
      </c>
      <c r="O138" s="21"/>
      <c r="P138" s="21"/>
    </row>
    <row r="139" spans="1:16" ht="25.5" customHeight="1">
      <c r="A139" s="100"/>
      <c r="B139" s="260">
        <v>85495</v>
      </c>
      <c r="C139" s="260"/>
      <c r="D139" s="281" t="s">
        <v>87</v>
      </c>
      <c r="E139" s="269">
        <f t="shared" si="35"/>
        <v>0</v>
      </c>
      <c r="F139" s="269">
        <v>0</v>
      </c>
      <c r="G139" s="269">
        <v>0</v>
      </c>
      <c r="H139" s="269">
        <v>0</v>
      </c>
      <c r="I139" s="269">
        <v>0</v>
      </c>
      <c r="J139" s="269">
        <f>J140</f>
        <v>1800</v>
      </c>
      <c r="K139" s="269">
        <f>K140</f>
        <v>1800</v>
      </c>
      <c r="L139" s="269">
        <f>L140</f>
        <v>0</v>
      </c>
      <c r="M139" s="269">
        <f>M140</f>
        <v>0</v>
      </c>
      <c r="N139" s="269">
        <f>N140</f>
        <v>0</v>
      </c>
      <c r="O139" s="21"/>
      <c r="P139" s="21"/>
    </row>
    <row r="140" spans="1:16" ht="34.5" customHeight="1">
      <c r="A140" s="100"/>
      <c r="B140" s="45"/>
      <c r="C140" s="40">
        <v>3020</v>
      </c>
      <c r="D140" s="46" t="s">
        <v>78</v>
      </c>
      <c r="E140" s="72">
        <v>0</v>
      </c>
      <c r="F140" s="72">
        <v>0</v>
      </c>
      <c r="G140" s="72">
        <v>0</v>
      </c>
      <c r="H140" s="72">
        <v>0</v>
      </c>
      <c r="I140" s="72">
        <v>0</v>
      </c>
      <c r="J140" s="72">
        <f>K140+L140+M140+N140</f>
        <v>1800</v>
      </c>
      <c r="K140" s="72">
        <v>1800</v>
      </c>
      <c r="L140" s="72">
        <v>0</v>
      </c>
      <c r="M140" s="72">
        <v>0</v>
      </c>
      <c r="N140" s="72">
        <v>0</v>
      </c>
      <c r="O140" s="21"/>
      <c r="P140" s="21"/>
    </row>
    <row r="141" spans="1:16" ht="30" customHeight="1">
      <c r="A141" s="118" t="s">
        <v>100</v>
      </c>
      <c r="B141" s="118"/>
      <c r="C141" s="118"/>
      <c r="D141" s="119" t="s">
        <v>101</v>
      </c>
      <c r="E141" s="148">
        <f>SUM(E142)</f>
        <v>0</v>
      </c>
      <c r="F141" s="148">
        <f>SUM(F142)</f>
        <v>0</v>
      </c>
      <c r="G141" s="148">
        <f>SUM(G142)</f>
        <v>0</v>
      </c>
      <c r="H141" s="148">
        <f>SUM(H142)</f>
        <v>0</v>
      </c>
      <c r="I141" s="148">
        <f>SUM(I142)</f>
        <v>0</v>
      </c>
      <c r="J141" s="148">
        <f>SUM(K141:N141)</f>
        <v>65000</v>
      </c>
      <c r="K141" s="148">
        <f>SUM(K142)</f>
        <v>65000</v>
      </c>
      <c r="L141" s="148">
        <f>SUM(L142)</f>
        <v>0</v>
      </c>
      <c r="M141" s="148">
        <f>SUM(M142)</f>
        <v>0</v>
      </c>
      <c r="N141" s="148">
        <f>SUM(N142)</f>
        <v>0</v>
      </c>
      <c r="O141" s="21"/>
      <c r="P141" s="21"/>
    </row>
    <row r="142" spans="1:16" ht="25.5" customHeight="1">
      <c r="A142" s="246"/>
      <c r="B142" s="252" t="s">
        <v>110</v>
      </c>
      <c r="C142" s="252"/>
      <c r="D142" s="253" t="s">
        <v>111</v>
      </c>
      <c r="E142" s="269">
        <f>SUM(F142:I142)</f>
        <v>0</v>
      </c>
      <c r="F142" s="269">
        <f>SUM(F143:F146)</f>
        <v>0</v>
      </c>
      <c r="G142" s="269">
        <f>SUM(G143:G146)</f>
        <v>0</v>
      </c>
      <c r="H142" s="269">
        <f>SUM(H143:H146)</f>
        <v>0</v>
      </c>
      <c r="I142" s="269">
        <f>SUM(I143:I146)</f>
        <v>0</v>
      </c>
      <c r="J142" s="269">
        <f>SUM(K142:N142)</f>
        <v>65000</v>
      </c>
      <c r="K142" s="269">
        <f>SUM(K143:K146)</f>
        <v>65000</v>
      </c>
      <c r="L142" s="269">
        <f>SUM(L143:L146)</f>
        <v>0</v>
      </c>
      <c r="M142" s="269">
        <f>SUM(M143:M146)</f>
        <v>0</v>
      </c>
      <c r="N142" s="269">
        <f>SUM(N143:N146)</f>
        <v>0</v>
      </c>
      <c r="O142" s="21"/>
      <c r="P142" s="21"/>
    </row>
    <row r="143" spans="1:16" ht="24" customHeight="1">
      <c r="A143" s="246"/>
      <c r="B143" s="24"/>
      <c r="C143" s="42" t="s">
        <v>61</v>
      </c>
      <c r="D143" s="41" t="s">
        <v>62</v>
      </c>
      <c r="E143" s="72">
        <v>0</v>
      </c>
      <c r="F143" s="72">
        <v>0</v>
      </c>
      <c r="G143" s="72">
        <v>0</v>
      </c>
      <c r="H143" s="72">
        <v>0</v>
      </c>
      <c r="I143" s="72">
        <v>0</v>
      </c>
      <c r="J143" s="72">
        <f>K143+L143+M143+N143</f>
        <v>1075</v>
      </c>
      <c r="K143" s="72">
        <v>1075</v>
      </c>
      <c r="L143" s="72">
        <v>0</v>
      </c>
      <c r="M143" s="72">
        <v>0</v>
      </c>
      <c r="N143" s="72">
        <v>0</v>
      </c>
      <c r="O143" s="21"/>
      <c r="P143" s="21"/>
    </row>
    <row r="144" spans="1:16" ht="24" customHeight="1">
      <c r="A144" s="246"/>
      <c r="B144" s="39"/>
      <c r="C144" s="42" t="s">
        <v>63</v>
      </c>
      <c r="D144" s="41" t="s">
        <v>64</v>
      </c>
      <c r="E144" s="72">
        <v>0</v>
      </c>
      <c r="F144" s="72">
        <v>0</v>
      </c>
      <c r="G144" s="72">
        <v>0</v>
      </c>
      <c r="H144" s="72">
        <v>0</v>
      </c>
      <c r="I144" s="72">
        <v>0</v>
      </c>
      <c r="J144" s="72">
        <f>K144+L144+M144+N144</f>
        <v>175</v>
      </c>
      <c r="K144" s="72">
        <v>175</v>
      </c>
      <c r="L144" s="72">
        <v>0</v>
      </c>
      <c r="M144" s="114">
        <v>0</v>
      </c>
      <c r="N144" s="181">
        <v>0</v>
      </c>
      <c r="O144" s="21"/>
      <c r="P144" s="21"/>
    </row>
    <row r="145" spans="1:16" ht="24" customHeight="1">
      <c r="A145" s="246"/>
      <c r="B145" s="39"/>
      <c r="C145" s="39" t="s">
        <v>80</v>
      </c>
      <c r="D145" s="36" t="s">
        <v>81</v>
      </c>
      <c r="E145" s="72">
        <f>SUM(F145+G145+H145+I145)</f>
        <v>0</v>
      </c>
      <c r="F145" s="72">
        <v>0</v>
      </c>
      <c r="G145" s="72">
        <v>0</v>
      </c>
      <c r="H145" s="72">
        <v>0</v>
      </c>
      <c r="I145" s="72">
        <v>0</v>
      </c>
      <c r="J145" s="72">
        <f>K145+L145+M145+N145</f>
        <v>12000</v>
      </c>
      <c r="K145" s="72">
        <v>12000</v>
      </c>
      <c r="L145" s="72">
        <v>0</v>
      </c>
      <c r="M145" s="72">
        <v>0</v>
      </c>
      <c r="N145" s="72">
        <v>0</v>
      </c>
      <c r="O145" s="21"/>
      <c r="P145" s="21"/>
    </row>
    <row r="146" spans="1:16" ht="24" customHeight="1">
      <c r="A146" s="246"/>
      <c r="B146" s="39"/>
      <c r="C146" s="39" t="s">
        <v>26</v>
      </c>
      <c r="D146" s="45" t="s">
        <v>27</v>
      </c>
      <c r="E146" s="72">
        <f>SUM(F146+G146+H146+I146)</f>
        <v>0</v>
      </c>
      <c r="F146" s="72">
        <v>0</v>
      </c>
      <c r="G146" s="72">
        <v>0</v>
      </c>
      <c r="H146" s="72">
        <v>0</v>
      </c>
      <c r="I146" s="72">
        <v>0</v>
      </c>
      <c r="J146" s="72">
        <f>K146+L146+M146+N146</f>
        <v>51750</v>
      </c>
      <c r="K146" s="72">
        <v>51750</v>
      </c>
      <c r="L146" s="72">
        <v>0</v>
      </c>
      <c r="M146" s="72">
        <v>0</v>
      </c>
      <c r="N146" s="72">
        <v>0</v>
      </c>
      <c r="O146" s="21"/>
      <c r="P146" s="21"/>
    </row>
    <row r="147" spans="1:16" ht="33" customHeight="1">
      <c r="A147" s="471" t="s">
        <v>38</v>
      </c>
      <c r="B147" s="471"/>
      <c r="C147" s="471"/>
      <c r="D147" s="506"/>
      <c r="E147" s="189">
        <f>SUM(E11+E14+E17+E24+E27+E34+E40+E43+E47+E59+E82+E89+E103+E130+E141)</f>
        <v>97777535</v>
      </c>
      <c r="F147" s="189">
        <f>SUM(F11+F14+F17+F24+F27+F34+F40+F43+F47+F59+F82+F89+F103+F130+F141)</f>
        <v>85091920</v>
      </c>
      <c r="G147" s="189">
        <f>SUM(G11+G14+G17+G24+G27+G34+G40+G43+G47+G59+G82+G89+G103+G130+G141)</f>
        <v>10274800</v>
      </c>
      <c r="H147" s="189">
        <f>SUM(H11+H14+H17+H24+H27+H34+H40+H43+H47+H59+H82+H89+H103+H130+H141)</f>
        <v>2407815</v>
      </c>
      <c r="I147" s="189">
        <f>SUM(I11+I14+I17+I24+I27+I34+I40+I43+I47+I59+I82+I89+I103+I130+I141)</f>
        <v>3000</v>
      </c>
      <c r="J147" s="189">
        <f>J17+J47+J59+J82+J89+J103+J130+J141</f>
        <v>1863358</v>
      </c>
      <c r="K147" s="189">
        <f>K17+K47+K59+K82+K89+K103+K130+K141</f>
        <v>1863358</v>
      </c>
      <c r="L147" s="189">
        <f>L17+L47+L59+L82+L89+L103+L130+L141</f>
        <v>0</v>
      </c>
      <c r="M147" s="189">
        <f>M17+M47+M59+M82+M89+M103+M130+M141</f>
        <v>0</v>
      </c>
      <c r="N147" s="189">
        <f>N17+N47+N59+N82+N89+N103+N130+N141</f>
        <v>0</v>
      </c>
      <c r="O147" s="21"/>
      <c r="P147" s="21"/>
    </row>
    <row r="148" spans="1:16" ht="39.75" customHeight="1">
      <c r="A148" s="29"/>
      <c r="B148" s="29"/>
      <c r="C148" s="29"/>
      <c r="D148" s="9"/>
      <c r="E148" s="59"/>
      <c r="F148" s="59"/>
      <c r="G148" s="59"/>
      <c r="H148" s="59"/>
      <c r="I148" s="59"/>
      <c r="J148" s="59"/>
      <c r="K148" s="59"/>
      <c r="L148" s="59"/>
      <c r="M148" s="59"/>
      <c r="N148" s="59"/>
      <c r="O148" s="21"/>
      <c r="P148" s="21"/>
    </row>
    <row r="149" spans="1:14" s="21" customFormat="1" ht="15" customHeight="1">
      <c r="A149" s="184"/>
      <c r="B149" s="184"/>
      <c r="C149" s="507" t="s">
        <v>242</v>
      </c>
      <c r="D149" s="507"/>
      <c r="E149" s="73">
        <f>E45</f>
        <v>14060889</v>
      </c>
      <c r="F149" s="73">
        <f aca="true" t="shared" si="36" ref="F149:N149">F45</f>
        <v>14060889</v>
      </c>
      <c r="G149" s="73">
        <f t="shared" si="36"/>
        <v>0</v>
      </c>
      <c r="H149" s="73">
        <f t="shared" si="36"/>
        <v>0</v>
      </c>
      <c r="I149" s="73">
        <f t="shared" si="36"/>
        <v>0</v>
      </c>
      <c r="J149" s="73">
        <v>0</v>
      </c>
      <c r="K149" s="73">
        <f t="shared" si="36"/>
        <v>0</v>
      </c>
      <c r="L149" s="73">
        <f t="shared" si="36"/>
        <v>0</v>
      </c>
      <c r="M149" s="73">
        <f t="shared" si="36"/>
        <v>0</v>
      </c>
      <c r="N149" s="73">
        <f t="shared" si="36"/>
        <v>0</v>
      </c>
    </row>
    <row r="150" spans="1:14" s="21" customFormat="1" ht="15" customHeight="1">
      <c r="A150" s="184"/>
      <c r="B150" s="184"/>
      <c r="C150" s="507" t="s">
        <v>244</v>
      </c>
      <c r="D150" s="507"/>
      <c r="E150" s="73">
        <f>E46</f>
        <v>480000</v>
      </c>
      <c r="F150" s="73">
        <f aca="true" t="shared" si="37" ref="F150:N150">F46</f>
        <v>480000</v>
      </c>
      <c r="G150" s="73">
        <f t="shared" si="37"/>
        <v>0</v>
      </c>
      <c r="H150" s="73">
        <f t="shared" si="37"/>
        <v>0</v>
      </c>
      <c r="I150" s="73">
        <f t="shared" si="37"/>
        <v>0</v>
      </c>
      <c r="J150" s="73">
        <f t="shared" si="37"/>
        <v>0</v>
      </c>
      <c r="K150" s="73">
        <f t="shared" si="37"/>
        <v>0</v>
      </c>
      <c r="L150" s="73">
        <f t="shared" si="37"/>
        <v>0</v>
      </c>
      <c r="M150" s="73">
        <f t="shared" si="37"/>
        <v>0</v>
      </c>
      <c r="N150" s="73">
        <f t="shared" si="37"/>
        <v>0</v>
      </c>
    </row>
    <row r="151" spans="1:14" s="21" customFormat="1" ht="15" customHeight="1">
      <c r="A151" s="184"/>
      <c r="B151" s="184"/>
      <c r="C151" s="516" t="s">
        <v>438</v>
      </c>
      <c r="D151" s="516"/>
      <c r="E151" s="73">
        <f>E110</f>
        <v>814180</v>
      </c>
      <c r="F151" s="73">
        <f aca="true" t="shared" si="38" ref="F151:N151">F110</f>
        <v>814180</v>
      </c>
      <c r="G151" s="73">
        <f t="shared" si="38"/>
        <v>0</v>
      </c>
      <c r="H151" s="73">
        <f t="shared" si="38"/>
        <v>0</v>
      </c>
      <c r="I151" s="73">
        <f t="shared" si="38"/>
        <v>0</v>
      </c>
      <c r="J151" s="73">
        <f t="shared" si="38"/>
        <v>0</v>
      </c>
      <c r="K151" s="73">
        <f t="shared" si="38"/>
        <v>0</v>
      </c>
      <c r="L151" s="73">
        <f t="shared" si="38"/>
        <v>0</v>
      </c>
      <c r="M151" s="73">
        <f t="shared" si="38"/>
        <v>0</v>
      </c>
      <c r="N151" s="73">
        <f t="shared" si="38"/>
        <v>0</v>
      </c>
    </row>
    <row r="152" spans="1:14" s="21" customFormat="1" ht="15" customHeight="1">
      <c r="A152" s="184"/>
      <c r="B152" s="184"/>
      <c r="C152" s="516" t="s">
        <v>285</v>
      </c>
      <c r="D152" s="516"/>
      <c r="E152" s="73">
        <f>E111</f>
        <v>47900</v>
      </c>
      <c r="F152" s="73">
        <f aca="true" t="shared" si="39" ref="F152:N152">F111</f>
        <v>47900</v>
      </c>
      <c r="G152" s="73">
        <f t="shared" si="39"/>
        <v>0</v>
      </c>
      <c r="H152" s="73">
        <f t="shared" si="39"/>
        <v>0</v>
      </c>
      <c r="I152" s="73">
        <f t="shared" si="39"/>
        <v>0</v>
      </c>
      <c r="J152" s="73">
        <f t="shared" si="39"/>
        <v>0</v>
      </c>
      <c r="K152" s="73">
        <f t="shared" si="39"/>
        <v>0</v>
      </c>
      <c r="L152" s="73">
        <f t="shared" si="39"/>
        <v>0</v>
      </c>
      <c r="M152" s="73">
        <f t="shared" si="39"/>
        <v>0</v>
      </c>
      <c r="N152" s="73">
        <f t="shared" si="39"/>
        <v>0</v>
      </c>
    </row>
    <row r="153" spans="1:14" s="21" customFormat="1" ht="15" customHeight="1">
      <c r="A153" s="184"/>
      <c r="B153" s="184"/>
      <c r="C153" s="512" t="s">
        <v>172</v>
      </c>
      <c r="D153" s="512"/>
      <c r="E153" s="73">
        <f aca="true" t="shared" si="40" ref="E153:N153">E13+E26+E29+E31+E33+E36+E38+E42+E88+E98+E105</f>
        <v>10274800</v>
      </c>
      <c r="F153" s="73">
        <f t="shared" si="40"/>
        <v>0</v>
      </c>
      <c r="G153" s="73">
        <f t="shared" si="40"/>
        <v>10274800</v>
      </c>
      <c r="H153" s="73">
        <f t="shared" si="40"/>
        <v>0</v>
      </c>
      <c r="I153" s="73">
        <f t="shared" si="40"/>
        <v>0</v>
      </c>
      <c r="J153" s="73">
        <f t="shared" si="40"/>
        <v>0</v>
      </c>
      <c r="K153" s="73">
        <f t="shared" si="40"/>
        <v>0</v>
      </c>
      <c r="L153" s="73">
        <f t="shared" si="40"/>
        <v>0</v>
      </c>
      <c r="M153" s="73">
        <f t="shared" si="40"/>
        <v>0</v>
      </c>
      <c r="N153" s="73">
        <f t="shared" si="40"/>
        <v>0</v>
      </c>
    </row>
    <row r="154" spans="1:14" s="21" customFormat="1" ht="15" customHeight="1">
      <c r="A154" s="184"/>
      <c r="B154" s="184"/>
      <c r="C154" s="507" t="s">
        <v>236</v>
      </c>
      <c r="D154" s="507"/>
      <c r="E154" s="73">
        <f>E39</f>
        <v>3000</v>
      </c>
      <c r="F154" s="73">
        <f aca="true" t="shared" si="41" ref="F154:N154">F39</f>
        <v>0</v>
      </c>
      <c r="G154" s="73">
        <f t="shared" si="41"/>
        <v>0</v>
      </c>
      <c r="H154" s="73">
        <f t="shared" si="41"/>
        <v>0</v>
      </c>
      <c r="I154" s="73">
        <f t="shared" si="41"/>
        <v>3000</v>
      </c>
      <c r="J154" s="73">
        <f t="shared" si="41"/>
        <v>0</v>
      </c>
      <c r="K154" s="73">
        <f t="shared" si="41"/>
        <v>0</v>
      </c>
      <c r="L154" s="73">
        <f t="shared" si="41"/>
        <v>0</v>
      </c>
      <c r="M154" s="73">
        <f t="shared" si="41"/>
        <v>0</v>
      </c>
      <c r="N154" s="73">
        <f t="shared" si="41"/>
        <v>0</v>
      </c>
    </row>
    <row r="155" spans="1:14" s="21" customFormat="1" ht="15" customHeight="1">
      <c r="A155" s="184"/>
      <c r="B155" s="184"/>
      <c r="C155" s="507" t="s">
        <v>230</v>
      </c>
      <c r="D155" s="507"/>
      <c r="E155" s="73">
        <f aca="true" t="shared" si="42" ref="E155:N155">E94+E84</f>
        <v>10059934</v>
      </c>
      <c r="F155" s="73">
        <f t="shared" si="42"/>
        <v>10059934</v>
      </c>
      <c r="G155" s="73">
        <f t="shared" si="42"/>
        <v>0</v>
      </c>
      <c r="H155" s="73">
        <f t="shared" si="42"/>
        <v>0</v>
      </c>
      <c r="I155" s="73">
        <f t="shared" si="42"/>
        <v>0</v>
      </c>
      <c r="J155" s="73">
        <f t="shared" si="42"/>
        <v>0</v>
      </c>
      <c r="K155" s="73">
        <f t="shared" si="42"/>
        <v>0</v>
      </c>
      <c r="L155" s="73">
        <f t="shared" si="42"/>
        <v>0</v>
      </c>
      <c r="M155" s="73">
        <f t="shared" si="42"/>
        <v>0</v>
      </c>
      <c r="N155" s="73">
        <f t="shared" si="42"/>
        <v>0</v>
      </c>
    </row>
    <row r="156" spans="1:14" s="21" customFormat="1" ht="15" customHeight="1">
      <c r="A156" s="184"/>
      <c r="B156" s="184"/>
      <c r="C156" s="508">
        <v>2310</v>
      </c>
      <c r="D156" s="508"/>
      <c r="E156" s="73">
        <f aca="true" t="shared" si="43" ref="E156:N156">E23+E75</f>
        <v>360000</v>
      </c>
      <c r="F156" s="73">
        <f t="shared" si="43"/>
        <v>0</v>
      </c>
      <c r="G156" s="73">
        <f t="shared" si="43"/>
        <v>0</v>
      </c>
      <c r="H156" s="73">
        <f t="shared" si="43"/>
        <v>360000</v>
      </c>
      <c r="I156" s="73">
        <f t="shared" si="43"/>
        <v>0</v>
      </c>
      <c r="J156" s="73">
        <f t="shared" si="43"/>
        <v>0</v>
      </c>
      <c r="K156" s="73">
        <f t="shared" si="43"/>
        <v>0</v>
      </c>
      <c r="L156" s="73">
        <f t="shared" si="43"/>
        <v>0</v>
      </c>
      <c r="M156" s="73">
        <f t="shared" si="43"/>
        <v>0</v>
      </c>
      <c r="N156" s="73">
        <f t="shared" si="43"/>
        <v>0</v>
      </c>
    </row>
    <row r="157" spans="1:14" s="21" customFormat="1" ht="15" customHeight="1">
      <c r="A157" s="184"/>
      <c r="B157" s="184"/>
      <c r="C157" s="516" t="s">
        <v>207</v>
      </c>
      <c r="D157" s="516"/>
      <c r="E157" s="73">
        <f aca="true" t="shared" si="44" ref="E157:N157">E91+E96+E106</f>
        <v>2047815</v>
      </c>
      <c r="F157" s="73">
        <f t="shared" si="44"/>
        <v>0</v>
      </c>
      <c r="G157" s="73">
        <f t="shared" si="44"/>
        <v>0</v>
      </c>
      <c r="H157" s="73">
        <f t="shared" si="44"/>
        <v>2047815</v>
      </c>
      <c r="I157" s="73">
        <f t="shared" si="44"/>
        <v>0</v>
      </c>
      <c r="J157" s="73">
        <f t="shared" si="44"/>
        <v>0</v>
      </c>
      <c r="K157" s="73">
        <f t="shared" si="44"/>
        <v>0</v>
      </c>
      <c r="L157" s="73">
        <f t="shared" si="44"/>
        <v>0</v>
      </c>
      <c r="M157" s="73">
        <f t="shared" si="44"/>
        <v>0</v>
      </c>
      <c r="N157" s="73">
        <f t="shared" si="44"/>
        <v>0</v>
      </c>
    </row>
    <row r="158" spans="1:14" s="21" customFormat="1" ht="15" customHeight="1">
      <c r="A158" s="184"/>
      <c r="B158" s="184"/>
      <c r="C158" s="512" t="s">
        <v>228</v>
      </c>
      <c r="D158" s="512"/>
      <c r="E158" s="73">
        <f>E16</f>
        <v>75000</v>
      </c>
      <c r="F158" s="73">
        <f aca="true" t="shared" si="45" ref="F158:N158">F16</f>
        <v>75000</v>
      </c>
      <c r="G158" s="73">
        <f t="shared" si="45"/>
        <v>0</v>
      </c>
      <c r="H158" s="73">
        <f t="shared" si="45"/>
        <v>0</v>
      </c>
      <c r="I158" s="73">
        <f t="shared" si="45"/>
        <v>0</v>
      </c>
      <c r="J158" s="73">
        <f t="shared" si="45"/>
        <v>0</v>
      </c>
      <c r="K158" s="73">
        <f t="shared" si="45"/>
        <v>0</v>
      </c>
      <c r="L158" s="73">
        <f t="shared" si="45"/>
        <v>0</v>
      </c>
      <c r="M158" s="73">
        <f t="shared" si="45"/>
        <v>0</v>
      </c>
      <c r="N158" s="73">
        <f t="shared" si="45"/>
        <v>0</v>
      </c>
    </row>
    <row r="159" spans="1:14" s="21" customFormat="1" ht="15" customHeight="1">
      <c r="A159" s="184"/>
      <c r="B159" s="184"/>
      <c r="C159" s="516" t="s">
        <v>282</v>
      </c>
      <c r="D159" s="516"/>
      <c r="E159" s="73">
        <f>E108</f>
        <v>1306600</v>
      </c>
      <c r="F159" s="73">
        <f aca="true" t="shared" si="46" ref="F159:N159">F108</f>
        <v>1306600</v>
      </c>
      <c r="G159" s="73">
        <f t="shared" si="46"/>
        <v>0</v>
      </c>
      <c r="H159" s="73">
        <f t="shared" si="46"/>
        <v>0</v>
      </c>
      <c r="I159" s="73">
        <f t="shared" si="46"/>
        <v>0</v>
      </c>
      <c r="J159" s="73">
        <f t="shared" si="46"/>
        <v>0</v>
      </c>
      <c r="K159" s="73">
        <f t="shared" si="46"/>
        <v>0</v>
      </c>
      <c r="L159" s="73">
        <f t="shared" si="46"/>
        <v>0</v>
      </c>
      <c r="M159" s="73">
        <f t="shared" si="46"/>
        <v>0</v>
      </c>
      <c r="N159" s="73">
        <f t="shared" si="46"/>
        <v>0</v>
      </c>
    </row>
    <row r="160" spans="1:14" s="21" customFormat="1" ht="15" customHeight="1">
      <c r="A160" s="184"/>
      <c r="B160" s="184"/>
      <c r="C160" s="507" t="s">
        <v>250</v>
      </c>
      <c r="D160" s="507"/>
      <c r="E160" s="73">
        <f aca="true" t="shared" si="47" ref="E160:N160">E49+E51+E58</f>
        <v>54663647</v>
      </c>
      <c r="F160" s="73">
        <f t="shared" si="47"/>
        <v>54663647</v>
      </c>
      <c r="G160" s="73">
        <f t="shared" si="47"/>
        <v>0</v>
      </c>
      <c r="H160" s="73">
        <f t="shared" si="47"/>
        <v>0</v>
      </c>
      <c r="I160" s="73">
        <f t="shared" si="47"/>
        <v>0</v>
      </c>
      <c r="J160" s="73">
        <f t="shared" si="47"/>
        <v>0</v>
      </c>
      <c r="K160" s="73">
        <f t="shared" si="47"/>
        <v>0</v>
      </c>
      <c r="L160" s="73">
        <f t="shared" si="47"/>
        <v>0</v>
      </c>
      <c r="M160" s="73">
        <f t="shared" si="47"/>
        <v>0</v>
      </c>
      <c r="N160" s="73">
        <f t="shared" si="47"/>
        <v>0</v>
      </c>
    </row>
    <row r="161" spans="1:14" s="21" customFormat="1" ht="15" customHeight="1">
      <c r="A161" s="184"/>
      <c r="B161" s="184"/>
      <c r="C161" s="511" t="s">
        <v>441</v>
      </c>
      <c r="D161" s="511"/>
      <c r="E161" s="73">
        <f>SUBTOTAL(9,E112)</f>
        <v>0</v>
      </c>
      <c r="F161" s="73">
        <f aca="true" t="shared" si="48" ref="F161:N161">SUBTOTAL(9,F112)</f>
        <v>0</v>
      </c>
      <c r="G161" s="73">
        <f t="shared" si="48"/>
        <v>0</v>
      </c>
      <c r="H161" s="73">
        <f t="shared" si="48"/>
        <v>0</v>
      </c>
      <c r="I161" s="73">
        <f t="shared" si="48"/>
        <v>0</v>
      </c>
      <c r="J161" s="73">
        <f t="shared" si="48"/>
        <v>97062</v>
      </c>
      <c r="K161" s="73">
        <f t="shared" si="48"/>
        <v>97062</v>
      </c>
      <c r="L161" s="73">
        <f t="shared" si="48"/>
        <v>0</v>
      </c>
      <c r="M161" s="73">
        <f t="shared" si="48"/>
        <v>0</v>
      </c>
      <c r="N161" s="73">
        <f t="shared" si="48"/>
        <v>0</v>
      </c>
    </row>
    <row r="162" spans="1:14" s="21" customFormat="1" ht="15" customHeight="1">
      <c r="A162" s="184"/>
      <c r="B162" s="184"/>
      <c r="C162" s="511" t="s">
        <v>305</v>
      </c>
      <c r="D162" s="511"/>
      <c r="E162" s="73">
        <v>0</v>
      </c>
      <c r="F162" s="73">
        <v>0</v>
      </c>
      <c r="G162" s="73">
        <v>0</v>
      </c>
      <c r="H162" s="73">
        <v>0</v>
      </c>
      <c r="I162" s="73">
        <v>0</v>
      </c>
      <c r="J162" s="73">
        <f aca="true" t="shared" si="49" ref="J162:J176">K162+L162+M162+N162</f>
        <v>5715</v>
      </c>
      <c r="K162" s="73">
        <f>K113</f>
        <v>5715</v>
      </c>
      <c r="L162" s="73">
        <v>0</v>
      </c>
      <c r="M162" s="73">
        <v>0</v>
      </c>
      <c r="N162" s="73">
        <v>0</v>
      </c>
    </row>
    <row r="163" spans="1:14" s="21" customFormat="1" ht="15" customHeight="1">
      <c r="A163" s="184"/>
      <c r="B163" s="184"/>
      <c r="C163" s="514" t="s">
        <v>449</v>
      </c>
      <c r="D163" s="515"/>
      <c r="E163" s="73">
        <f>E114</f>
        <v>0</v>
      </c>
      <c r="F163" s="73">
        <f aca="true" t="shared" si="50" ref="F163:N163">F114</f>
        <v>0</v>
      </c>
      <c r="G163" s="73">
        <f t="shared" si="50"/>
        <v>0</v>
      </c>
      <c r="H163" s="73">
        <f t="shared" si="50"/>
        <v>0</v>
      </c>
      <c r="I163" s="73">
        <f t="shared" si="50"/>
        <v>0</v>
      </c>
      <c r="J163" s="73">
        <f t="shared" si="50"/>
        <v>6932</v>
      </c>
      <c r="K163" s="73">
        <f t="shared" si="50"/>
        <v>6932</v>
      </c>
      <c r="L163" s="73">
        <f t="shared" si="50"/>
        <v>0</v>
      </c>
      <c r="M163" s="73">
        <f t="shared" si="50"/>
        <v>0</v>
      </c>
      <c r="N163" s="73">
        <f t="shared" si="50"/>
        <v>0</v>
      </c>
    </row>
    <row r="164" spans="1:14" s="21" customFormat="1" ht="15" customHeight="1">
      <c r="A164" s="184"/>
      <c r="B164" s="184"/>
      <c r="C164" s="514" t="s">
        <v>450</v>
      </c>
      <c r="D164" s="515"/>
      <c r="E164" s="73">
        <f>SUBTOTAL(9,E115)</f>
        <v>0</v>
      </c>
      <c r="F164" s="73">
        <v>0</v>
      </c>
      <c r="G164" s="73">
        <v>0</v>
      </c>
      <c r="H164" s="73">
        <v>0</v>
      </c>
      <c r="I164" s="73">
        <v>0</v>
      </c>
      <c r="J164" s="73">
        <f>K164+L164+M164+N164</f>
        <v>409</v>
      </c>
      <c r="K164" s="73">
        <f>K115</f>
        <v>409</v>
      </c>
      <c r="L164" s="73">
        <v>0</v>
      </c>
      <c r="M164" s="73">
        <v>0</v>
      </c>
      <c r="N164" s="73">
        <v>0</v>
      </c>
    </row>
    <row r="165" spans="1:14" s="21" customFormat="1" ht="15" customHeight="1">
      <c r="A165" s="184"/>
      <c r="B165" s="184"/>
      <c r="C165" s="511" t="s">
        <v>442</v>
      </c>
      <c r="D165" s="511"/>
      <c r="E165" s="73">
        <v>0</v>
      </c>
      <c r="F165" s="73">
        <v>0</v>
      </c>
      <c r="G165" s="73">
        <v>0</v>
      </c>
      <c r="H165" s="73">
        <v>0</v>
      </c>
      <c r="I165" s="73">
        <v>0</v>
      </c>
      <c r="J165" s="73">
        <f t="shared" si="49"/>
        <v>16287</v>
      </c>
      <c r="K165" s="73">
        <f>K116</f>
        <v>16287</v>
      </c>
      <c r="L165" s="73">
        <v>0</v>
      </c>
      <c r="M165" s="73">
        <v>0</v>
      </c>
      <c r="N165" s="73">
        <v>0</v>
      </c>
    </row>
    <row r="166" spans="1:14" s="21" customFormat="1" ht="15" customHeight="1">
      <c r="A166" s="184"/>
      <c r="B166" s="184"/>
      <c r="C166" s="511" t="s">
        <v>306</v>
      </c>
      <c r="D166" s="511"/>
      <c r="E166" s="73">
        <v>0</v>
      </c>
      <c r="F166" s="73">
        <v>0</v>
      </c>
      <c r="G166" s="73">
        <v>0</v>
      </c>
      <c r="H166" s="73">
        <v>0</v>
      </c>
      <c r="I166" s="73">
        <v>0</v>
      </c>
      <c r="J166" s="73">
        <f t="shared" si="49"/>
        <v>959</v>
      </c>
      <c r="K166" s="73">
        <f>K117</f>
        <v>959</v>
      </c>
      <c r="L166" s="73">
        <v>0</v>
      </c>
      <c r="M166" s="73">
        <v>0</v>
      </c>
      <c r="N166" s="73">
        <v>0</v>
      </c>
    </row>
    <row r="167" spans="1:14" s="21" customFormat="1" ht="15" customHeight="1">
      <c r="A167" s="184"/>
      <c r="B167" s="184"/>
      <c r="C167" s="511" t="s">
        <v>443</v>
      </c>
      <c r="D167" s="511"/>
      <c r="E167" s="73">
        <f>SUBTOTAL(9,E118)</f>
        <v>0</v>
      </c>
      <c r="F167" s="73">
        <f aca="true" t="shared" si="51" ref="F167:N167">SUBTOTAL(9,F118)</f>
        <v>0</v>
      </c>
      <c r="G167" s="73">
        <f t="shared" si="51"/>
        <v>0</v>
      </c>
      <c r="H167" s="73">
        <f t="shared" si="51"/>
        <v>0</v>
      </c>
      <c r="I167" s="73">
        <f t="shared" si="51"/>
        <v>0</v>
      </c>
      <c r="J167" s="73">
        <f t="shared" si="51"/>
        <v>1461</v>
      </c>
      <c r="K167" s="73">
        <f t="shared" si="51"/>
        <v>1461</v>
      </c>
      <c r="L167" s="73">
        <f t="shared" si="51"/>
        <v>0</v>
      </c>
      <c r="M167" s="73">
        <f t="shared" si="51"/>
        <v>0</v>
      </c>
      <c r="N167" s="73">
        <f t="shared" si="51"/>
        <v>0</v>
      </c>
    </row>
    <row r="168" spans="1:14" s="21" customFormat="1" ht="15" customHeight="1">
      <c r="A168" s="184"/>
      <c r="B168" s="184"/>
      <c r="C168" s="511" t="s">
        <v>307</v>
      </c>
      <c r="D168" s="511"/>
      <c r="E168" s="73">
        <v>0</v>
      </c>
      <c r="F168" s="73">
        <v>0</v>
      </c>
      <c r="G168" s="73">
        <v>0</v>
      </c>
      <c r="H168" s="73">
        <v>0</v>
      </c>
      <c r="I168" s="73">
        <v>0</v>
      </c>
      <c r="J168" s="73">
        <f t="shared" si="49"/>
        <v>86</v>
      </c>
      <c r="K168" s="73">
        <f aca="true" t="shared" si="52" ref="K168:K176">K119</f>
        <v>86</v>
      </c>
      <c r="L168" s="73">
        <v>0</v>
      </c>
      <c r="M168" s="73">
        <v>0</v>
      </c>
      <c r="N168" s="73">
        <v>0</v>
      </c>
    </row>
    <row r="169" spans="1:14" s="21" customFormat="1" ht="15" customHeight="1">
      <c r="A169" s="184"/>
      <c r="B169" s="184"/>
      <c r="C169" s="511" t="s">
        <v>445</v>
      </c>
      <c r="D169" s="511"/>
      <c r="E169" s="73">
        <v>0</v>
      </c>
      <c r="F169" s="73">
        <v>0</v>
      </c>
      <c r="G169" s="73">
        <v>0</v>
      </c>
      <c r="H169" s="73">
        <v>0</v>
      </c>
      <c r="I169" s="73">
        <v>0</v>
      </c>
      <c r="J169" s="73">
        <f t="shared" si="49"/>
        <v>4198</v>
      </c>
      <c r="K169" s="73">
        <f t="shared" si="52"/>
        <v>4198</v>
      </c>
      <c r="L169" s="73">
        <v>0</v>
      </c>
      <c r="M169" s="73">
        <v>0</v>
      </c>
      <c r="N169" s="73">
        <v>0</v>
      </c>
    </row>
    <row r="170" spans="1:14" s="21" customFormat="1" ht="15" customHeight="1">
      <c r="A170" s="184"/>
      <c r="B170" s="184"/>
      <c r="C170" s="511" t="s">
        <v>308</v>
      </c>
      <c r="D170" s="511"/>
      <c r="E170" s="73">
        <v>0</v>
      </c>
      <c r="F170" s="73">
        <v>0</v>
      </c>
      <c r="G170" s="73">
        <v>0</v>
      </c>
      <c r="H170" s="73">
        <v>0</v>
      </c>
      <c r="I170" s="73">
        <v>0</v>
      </c>
      <c r="J170" s="73">
        <f t="shared" si="49"/>
        <v>237</v>
      </c>
      <c r="K170" s="73">
        <f t="shared" si="52"/>
        <v>237</v>
      </c>
      <c r="L170" s="73">
        <v>0</v>
      </c>
      <c r="M170" s="73">
        <v>0</v>
      </c>
      <c r="N170" s="73">
        <v>0</v>
      </c>
    </row>
    <row r="171" spans="1:14" s="21" customFormat="1" ht="15" customHeight="1">
      <c r="A171" s="184"/>
      <c r="B171" s="184"/>
      <c r="C171" s="511" t="s">
        <v>444</v>
      </c>
      <c r="D171" s="511"/>
      <c r="E171" s="73">
        <v>0</v>
      </c>
      <c r="F171" s="73">
        <v>0</v>
      </c>
      <c r="G171" s="73">
        <v>0</v>
      </c>
      <c r="H171" s="73">
        <v>0</v>
      </c>
      <c r="I171" s="73">
        <v>0</v>
      </c>
      <c r="J171" s="73">
        <f t="shared" si="49"/>
        <v>39719</v>
      </c>
      <c r="K171" s="73">
        <f t="shared" si="52"/>
        <v>39719</v>
      </c>
      <c r="L171" s="73">
        <v>0</v>
      </c>
      <c r="M171" s="73">
        <v>0</v>
      </c>
      <c r="N171" s="73">
        <v>0</v>
      </c>
    </row>
    <row r="172" spans="1:14" s="21" customFormat="1" ht="15" customHeight="1">
      <c r="A172" s="184"/>
      <c r="B172" s="184"/>
      <c r="C172" s="511" t="s">
        <v>309</v>
      </c>
      <c r="D172" s="511"/>
      <c r="E172" s="73">
        <v>0</v>
      </c>
      <c r="F172" s="73">
        <v>0</v>
      </c>
      <c r="G172" s="73">
        <v>0</v>
      </c>
      <c r="H172" s="73">
        <v>0</v>
      </c>
      <c r="I172" s="73">
        <v>0</v>
      </c>
      <c r="J172" s="73">
        <f t="shared" si="49"/>
        <v>2338</v>
      </c>
      <c r="K172" s="73">
        <f t="shared" si="52"/>
        <v>2338</v>
      </c>
      <c r="L172" s="73">
        <v>0</v>
      </c>
      <c r="M172" s="73">
        <v>0</v>
      </c>
      <c r="N172" s="73">
        <v>0</v>
      </c>
    </row>
    <row r="173" spans="1:14" s="21" customFormat="1" ht="15" customHeight="1">
      <c r="A173" s="184"/>
      <c r="B173" s="184"/>
      <c r="C173" s="511" t="s">
        <v>446</v>
      </c>
      <c r="D173" s="511"/>
      <c r="E173" s="73">
        <v>0</v>
      </c>
      <c r="F173" s="73">
        <v>0</v>
      </c>
      <c r="G173" s="73">
        <v>0</v>
      </c>
      <c r="H173" s="73">
        <v>0</v>
      </c>
      <c r="I173" s="73">
        <v>0</v>
      </c>
      <c r="J173" s="73">
        <f t="shared" si="49"/>
        <v>378</v>
      </c>
      <c r="K173" s="73">
        <f t="shared" si="52"/>
        <v>378</v>
      </c>
      <c r="L173" s="73">
        <v>0</v>
      </c>
      <c r="M173" s="73">
        <v>0</v>
      </c>
      <c r="N173" s="73">
        <v>0</v>
      </c>
    </row>
    <row r="174" spans="1:14" s="21" customFormat="1" ht="15" customHeight="1">
      <c r="A174" s="184"/>
      <c r="B174" s="184"/>
      <c r="C174" s="511" t="s">
        <v>310</v>
      </c>
      <c r="D174" s="511"/>
      <c r="E174" s="73">
        <v>0</v>
      </c>
      <c r="F174" s="73">
        <v>0</v>
      </c>
      <c r="G174" s="73">
        <v>0</v>
      </c>
      <c r="H174" s="73">
        <v>0</v>
      </c>
      <c r="I174" s="73">
        <v>0</v>
      </c>
      <c r="J174" s="73">
        <f t="shared" si="49"/>
        <v>22</v>
      </c>
      <c r="K174" s="73">
        <f t="shared" si="52"/>
        <v>22</v>
      </c>
      <c r="L174" s="73">
        <v>0</v>
      </c>
      <c r="M174" s="73">
        <v>0</v>
      </c>
      <c r="N174" s="73">
        <v>0</v>
      </c>
    </row>
    <row r="175" spans="1:14" s="21" customFormat="1" ht="15" customHeight="1">
      <c r="A175" s="184"/>
      <c r="B175" s="184"/>
      <c r="C175" s="511" t="s">
        <v>447</v>
      </c>
      <c r="D175" s="511"/>
      <c r="E175" s="73">
        <v>0</v>
      </c>
      <c r="F175" s="73">
        <v>0</v>
      </c>
      <c r="G175" s="73">
        <v>0</v>
      </c>
      <c r="H175" s="73">
        <v>0</v>
      </c>
      <c r="I175" s="73">
        <v>0</v>
      </c>
      <c r="J175" s="73">
        <f t="shared" si="49"/>
        <v>3004</v>
      </c>
      <c r="K175" s="73">
        <f t="shared" si="52"/>
        <v>3004</v>
      </c>
      <c r="L175" s="73">
        <v>0</v>
      </c>
      <c r="M175" s="73">
        <v>0</v>
      </c>
      <c r="N175" s="73">
        <v>0</v>
      </c>
    </row>
    <row r="176" spans="1:14" s="21" customFormat="1" ht="15" customHeight="1">
      <c r="A176" s="184"/>
      <c r="B176" s="184"/>
      <c r="C176" s="511" t="s">
        <v>311</v>
      </c>
      <c r="D176" s="511"/>
      <c r="E176" s="73">
        <v>0</v>
      </c>
      <c r="F176" s="73">
        <v>0</v>
      </c>
      <c r="G176" s="73">
        <v>0</v>
      </c>
      <c r="H176" s="73">
        <v>0</v>
      </c>
      <c r="I176" s="73">
        <v>0</v>
      </c>
      <c r="J176" s="73">
        <f t="shared" si="49"/>
        <v>176</v>
      </c>
      <c r="K176" s="73">
        <f t="shared" si="52"/>
        <v>176</v>
      </c>
      <c r="L176" s="73">
        <v>0</v>
      </c>
      <c r="M176" s="73">
        <v>0</v>
      </c>
      <c r="N176" s="73">
        <v>0</v>
      </c>
    </row>
    <row r="177" spans="1:14" s="21" customFormat="1" ht="15" customHeight="1">
      <c r="A177" s="184"/>
      <c r="B177" s="184"/>
      <c r="C177" s="511" t="s">
        <v>453</v>
      </c>
      <c r="D177" s="511"/>
      <c r="E177" s="73">
        <v>0</v>
      </c>
      <c r="F177" s="73">
        <v>0</v>
      </c>
      <c r="G177" s="73">
        <v>0</v>
      </c>
      <c r="H177" s="73">
        <v>0</v>
      </c>
      <c r="I177" s="73">
        <v>0</v>
      </c>
      <c r="J177" s="73">
        <v>0</v>
      </c>
      <c r="K177" s="73">
        <v>0</v>
      </c>
      <c r="L177" s="73">
        <v>0</v>
      </c>
      <c r="M177" s="73">
        <v>0</v>
      </c>
      <c r="N177" s="73">
        <v>0</v>
      </c>
    </row>
    <row r="178" spans="1:14" s="21" customFormat="1" ht="15" customHeight="1">
      <c r="A178" s="184"/>
      <c r="B178" s="184"/>
      <c r="C178" s="511" t="s">
        <v>312</v>
      </c>
      <c r="D178" s="511"/>
      <c r="E178" s="73">
        <v>0</v>
      </c>
      <c r="F178" s="73">
        <v>0</v>
      </c>
      <c r="G178" s="73">
        <v>0</v>
      </c>
      <c r="H178" s="73">
        <v>0</v>
      </c>
      <c r="I178" s="73">
        <v>0</v>
      </c>
      <c r="J178" s="73">
        <v>0</v>
      </c>
      <c r="K178" s="73">
        <v>0</v>
      </c>
      <c r="L178" s="73">
        <v>0</v>
      </c>
      <c r="M178" s="73">
        <v>0</v>
      </c>
      <c r="N178" s="73">
        <v>0</v>
      </c>
    </row>
    <row r="179" spans="1:14" s="21" customFormat="1" ht="15" customHeight="1">
      <c r="A179" s="184"/>
      <c r="B179" s="184"/>
      <c r="C179" s="511" t="s">
        <v>451</v>
      </c>
      <c r="D179" s="511"/>
      <c r="E179" s="73">
        <f>E128</f>
        <v>0</v>
      </c>
      <c r="F179" s="73">
        <f aca="true" t="shared" si="53" ref="F179:N179">F128</f>
        <v>0</v>
      </c>
      <c r="G179" s="73">
        <f t="shared" si="53"/>
        <v>0</v>
      </c>
      <c r="H179" s="73">
        <f t="shared" si="53"/>
        <v>0</v>
      </c>
      <c r="I179" s="73">
        <f t="shared" si="53"/>
        <v>0</v>
      </c>
      <c r="J179" s="73">
        <f t="shared" si="53"/>
        <v>1530</v>
      </c>
      <c r="K179" s="73">
        <f t="shared" si="53"/>
        <v>1530</v>
      </c>
      <c r="L179" s="73">
        <f t="shared" si="53"/>
        <v>0</v>
      </c>
      <c r="M179" s="73">
        <f t="shared" si="53"/>
        <v>0</v>
      </c>
      <c r="N179" s="73">
        <f t="shared" si="53"/>
        <v>0</v>
      </c>
    </row>
    <row r="180" spans="1:14" s="21" customFormat="1" ht="15" customHeight="1">
      <c r="A180" s="184"/>
      <c r="B180" s="184"/>
      <c r="C180" s="511" t="s">
        <v>452</v>
      </c>
      <c r="D180" s="511"/>
      <c r="E180" s="73">
        <f>E129</f>
        <v>0</v>
      </c>
      <c r="F180" s="73">
        <f aca="true" t="shared" si="54" ref="F180:M180">F129</f>
        <v>0</v>
      </c>
      <c r="G180" s="73">
        <f t="shared" si="54"/>
        <v>0</v>
      </c>
      <c r="H180" s="73" t="s">
        <v>454</v>
      </c>
      <c r="I180" s="73">
        <f t="shared" si="54"/>
        <v>0</v>
      </c>
      <c r="J180" s="73">
        <f t="shared" si="54"/>
        <v>91</v>
      </c>
      <c r="K180" s="73">
        <f t="shared" si="54"/>
        <v>91</v>
      </c>
      <c r="L180" s="73">
        <f t="shared" si="54"/>
        <v>0</v>
      </c>
      <c r="M180" s="73">
        <f t="shared" si="54"/>
        <v>0</v>
      </c>
      <c r="N180" s="73">
        <v>0</v>
      </c>
    </row>
    <row r="181" spans="1:14" s="21" customFormat="1" ht="15" customHeight="1">
      <c r="A181" s="184"/>
      <c r="B181" s="184"/>
      <c r="C181" s="512" t="s">
        <v>436</v>
      </c>
      <c r="D181" s="512"/>
      <c r="E181" s="73">
        <f>SUM(F181:I181)</f>
        <v>1700000</v>
      </c>
      <c r="F181" s="73">
        <f aca="true" t="shared" si="55" ref="F181:N181">F19+F85</f>
        <v>1700000</v>
      </c>
      <c r="G181" s="73">
        <f t="shared" si="55"/>
        <v>0</v>
      </c>
      <c r="H181" s="73">
        <f t="shared" si="55"/>
        <v>0</v>
      </c>
      <c r="I181" s="73">
        <f t="shared" si="55"/>
        <v>0</v>
      </c>
      <c r="J181" s="73">
        <f t="shared" si="55"/>
        <v>0</v>
      </c>
      <c r="K181" s="73">
        <f t="shared" si="55"/>
        <v>0</v>
      </c>
      <c r="L181" s="73">
        <f t="shared" si="55"/>
        <v>0</v>
      </c>
      <c r="M181" s="73">
        <f t="shared" si="55"/>
        <v>0</v>
      </c>
      <c r="N181" s="73">
        <f t="shared" si="55"/>
        <v>0</v>
      </c>
    </row>
    <row r="182" spans="1:14" s="21" customFormat="1" ht="15" customHeight="1">
      <c r="A182" s="184"/>
      <c r="B182" s="184"/>
      <c r="C182" s="513" t="s">
        <v>195</v>
      </c>
      <c r="D182" s="513"/>
      <c r="E182" s="73">
        <f>E20+E86</f>
        <v>420000</v>
      </c>
      <c r="F182" s="73">
        <f aca="true" t="shared" si="56" ref="F182:N182">F20+F86</f>
        <v>420000</v>
      </c>
      <c r="G182" s="73">
        <f t="shared" si="56"/>
        <v>0</v>
      </c>
      <c r="H182" s="73">
        <f t="shared" si="56"/>
        <v>0</v>
      </c>
      <c r="I182" s="73">
        <f t="shared" si="56"/>
        <v>0</v>
      </c>
      <c r="J182" s="73">
        <f t="shared" si="56"/>
        <v>0</v>
      </c>
      <c r="K182" s="73">
        <f t="shared" si="56"/>
        <v>0</v>
      </c>
      <c r="L182" s="73">
        <f t="shared" si="56"/>
        <v>0</v>
      </c>
      <c r="M182" s="73">
        <f t="shared" si="56"/>
        <v>0</v>
      </c>
      <c r="N182" s="73">
        <f t="shared" si="56"/>
        <v>0</v>
      </c>
    </row>
    <row r="183" spans="1:14" s="21" customFormat="1" ht="15" customHeight="1">
      <c r="A183" s="184"/>
      <c r="B183" s="184"/>
      <c r="C183" s="513" t="s">
        <v>271</v>
      </c>
      <c r="D183" s="513"/>
      <c r="E183" s="73">
        <f>SUBTOTAL(9,E21)</f>
        <v>1463770</v>
      </c>
      <c r="F183" s="73">
        <f aca="true" t="shared" si="57" ref="F183:N183">SUBTOTAL(9,F21)</f>
        <v>1463770</v>
      </c>
      <c r="G183" s="73">
        <f t="shared" si="57"/>
        <v>0</v>
      </c>
      <c r="H183" s="73">
        <f t="shared" si="57"/>
        <v>0</v>
      </c>
      <c r="I183" s="73">
        <f t="shared" si="57"/>
        <v>0</v>
      </c>
      <c r="J183" s="73">
        <f t="shared" si="57"/>
        <v>0</v>
      </c>
      <c r="K183" s="73">
        <f t="shared" si="57"/>
        <v>0</v>
      </c>
      <c r="L183" s="73">
        <f t="shared" si="57"/>
        <v>0</v>
      </c>
      <c r="M183" s="73">
        <f t="shared" si="57"/>
        <v>0</v>
      </c>
      <c r="N183" s="73">
        <f t="shared" si="57"/>
        <v>0</v>
      </c>
    </row>
    <row r="184" spans="1:14" s="21" customFormat="1" ht="15" customHeight="1">
      <c r="A184" s="184"/>
      <c r="B184" s="184"/>
      <c r="C184" s="510">
        <v>3020</v>
      </c>
      <c r="D184" s="510"/>
      <c r="E184" s="73">
        <f>E79+E102+E140</f>
        <v>0</v>
      </c>
      <c r="F184" s="73">
        <f aca="true" t="shared" si="58" ref="F184:N184">F79+F102+F140</f>
        <v>0</v>
      </c>
      <c r="G184" s="73">
        <f t="shared" si="58"/>
        <v>0</v>
      </c>
      <c r="H184" s="73">
        <f t="shared" si="58"/>
        <v>0</v>
      </c>
      <c r="I184" s="73">
        <f t="shared" si="58"/>
        <v>0</v>
      </c>
      <c r="J184" s="73">
        <f t="shared" si="58"/>
        <v>27410</v>
      </c>
      <c r="K184" s="73">
        <f t="shared" si="58"/>
        <v>27410</v>
      </c>
      <c r="L184" s="73">
        <f t="shared" si="58"/>
        <v>0</v>
      </c>
      <c r="M184" s="73">
        <f t="shared" si="58"/>
        <v>0</v>
      </c>
      <c r="N184" s="73">
        <f t="shared" si="58"/>
        <v>0</v>
      </c>
    </row>
    <row r="185" spans="1:14" s="21" customFormat="1" ht="15" customHeight="1">
      <c r="A185" s="184"/>
      <c r="B185" s="184"/>
      <c r="C185" s="508">
        <v>4010</v>
      </c>
      <c r="D185" s="508"/>
      <c r="E185" s="73">
        <f>E61+E63+E65+E67+E69+E71+E73+E76+E92+E132+E134+E136</f>
        <v>0</v>
      </c>
      <c r="F185" s="73">
        <f aca="true" t="shared" si="59" ref="F185:N185">F61+F63+F65+F67+F69+F71+F73+F76+F92+F132+F134+F136</f>
        <v>0</v>
      </c>
      <c r="G185" s="73">
        <f t="shared" si="59"/>
        <v>0</v>
      </c>
      <c r="H185" s="73">
        <f t="shared" si="59"/>
        <v>0</v>
      </c>
      <c r="I185" s="73">
        <f t="shared" si="59"/>
        <v>0</v>
      </c>
      <c r="J185" s="73">
        <f t="shared" si="59"/>
        <v>234100</v>
      </c>
      <c r="K185" s="73">
        <f t="shared" si="59"/>
        <v>234100</v>
      </c>
      <c r="L185" s="73">
        <f t="shared" si="59"/>
        <v>0</v>
      </c>
      <c r="M185" s="73">
        <f t="shared" si="59"/>
        <v>0</v>
      </c>
      <c r="N185" s="73">
        <f t="shared" si="59"/>
        <v>0</v>
      </c>
    </row>
    <row r="186" spans="1:14" s="21" customFormat="1" ht="15" customHeight="1">
      <c r="A186" s="184"/>
      <c r="B186" s="184"/>
      <c r="C186" s="508">
        <v>4110</v>
      </c>
      <c r="D186" s="508"/>
      <c r="E186" s="73">
        <v>0</v>
      </c>
      <c r="F186" s="73">
        <v>0</v>
      </c>
      <c r="G186" s="73">
        <v>0</v>
      </c>
      <c r="H186" s="73">
        <v>0</v>
      </c>
      <c r="I186" s="73">
        <v>0</v>
      </c>
      <c r="J186" s="73">
        <f>K186+L186+M186+N186</f>
        <v>1075</v>
      </c>
      <c r="K186" s="73">
        <f>K143</f>
        <v>1075</v>
      </c>
      <c r="L186" s="73">
        <v>0</v>
      </c>
      <c r="M186" s="73">
        <v>0</v>
      </c>
      <c r="N186" s="73">
        <v>0</v>
      </c>
    </row>
    <row r="187" spans="1:14" s="21" customFormat="1" ht="15" customHeight="1">
      <c r="A187" s="184"/>
      <c r="B187" s="184"/>
      <c r="C187" s="508">
        <v>4120</v>
      </c>
      <c r="D187" s="508"/>
      <c r="E187" s="73">
        <v>0</v>
      </c>
      <c r="F187" s="73">
        <v>0</v>
      </c>
      <c r="G187" s="73">
        <v>0</v>
      </c>
      <c r="H187" s="73">
        <v>0</v>
      </c>
      <c r="I187" s="73">
        <v>0</v>
      </c>
      <c r="J187" s="73">
        <f>K187+L187+M187+N187</f>
        <v>175</v>
      </c>
      <c r="K187" s="73">
        <f>K144</f>
        <v>175</v>
      </c>
      <c r="L187" s="73">
        <v>0</v>
      </c>
      <c r="M187" s="73">
        <v>0</v>
      </c>
      <c r="N187" s="73">
        <v>0</v>
      </c>
    </row>
    <row r="188" spans="1:14" s="21" customFormat="1" ht="15" customHeight="1">
      <c r="A188" s="184"/>
      <c r="B188" s="184"/>
      <c r="C188" s="508">
        <v>4170</v>
      </c>
      <c r="D188" s="508"/>
      <c r="E188" s="73">
        <f>E80+E145</f>
        <v>0</v>
      </c>
      <c r="F188" s="73">
        <f aca="true" t="shared" si="60" ref="F188:N188">F80+F145</f>
        <v>0</v>
      </c>
      <c r="G188" s="73">
        <f t="shared" si="60"/>
        <v>0</v>
      </c>
      <c r="H188" s="73">
        <f t="shared" si="60"/>
        <v>0</v>
      </c>
      <c r="I188" s="73">
        <f t="shared" si="60"/>
        <v>0</v>
      </c>
      <c r="J188" s="73">
        <f t="shared" si="60"/>
        <v>13000</v>
      </c>
      <c r="K188" s="73">
        <f t="shared" si="60"/>
        <v>13000</v>
      </c>
      <c r="L188" s="73">
        <f t="shared" si="60"/>
        <v>0</v>
      </c>
      <c r="M188" s="73">
        <f t="shared" si="60"/>
        <v>0</v>
      </c>
      <c r="N188" s="73">
        <f t="shared" si="60"/>
        <v>0</v>
      </c>
    </row>
    <row r="189" spans="1:14" s="21" customFormat="1" ht="15" customHeight="1">
      <c r="A189" s="184"/>
      <c r="B189" s="184"/>
      <c r="C189" s="507" t="s">
        <v>26</v>
      </c>
      <c r="D189" s="507"/>
      <c r="E189" s="73">
        <f>E81+E146</f>
        <v>0</v>
      </c>
      <c r="F189" s="73">
        <f aca="true" t="shared" si="61" ref="F189:N189">F81+F146</f>
        <v>0</v>
      </c>
      <c r="G189" s="73">
        <f t="shared" si="61"/>
        <v>0</v>
      </c>
      <c r="H189" s="73">
        <f t="shared" si="61"/>
        <v>0</v>
      </c>
      <c r="I189" s="73">
        <f t="shared" si="61"/>
        <v>0</v>
      </c>
      <c r="J189" s="73">
        <f t="shared" si="61"/>
        <v>53250</v>
      </c>
      <c r="K189" s="73">
        <f t="shared" si="61"/>
        <v>53250</v>
      </c>
      <c r="L189" s="73">
        <f t="shared" si="61"/>
        <v>0</v>
      </c>
      <c r="M189" s="73">
        <f t="shared" si="61"/>
        <v>0</v>
      </c>
      <c r="N189" s="73">
        <f t="shared" si="61"/>
        <v>0</v>
      </c>
    </row>
    <row r="190" spans="1:14" s="21" customFormat="1" ht="15" customHeight="1">
      <c r="A190" s="184"/>
      <c r="B190" s="184"/>
      <c r="C190" s="508">
        <v>4700</v>
      </c>
      <c r="D190" s="508"/>
      <c r="E190" s="73">
        <f>E77+E100+E138</f>
        <v>0</v>
      </c>
      <c r="F190" s="73">
        <f aca="true" t="shared" si="62" ref="F190:N190">F77+F100+F138</f>
        <v>0</v>
      </c>
      <c r="G190" s="73">
        <f t="shared" si="62"/>
        <v>0</v>
      </c>
      <c r="H190" s="73">
        <f t="shared" si="62"/>
        <v>0</v>
      </c>
      <c r="I190" s="73">
        <f t="shared" si="62"/>
        <v>0</v>
      </c>
      <c r="J190" s="73">
        <f t="shared" si="62"/>
        <v>233250</v>
      </c>
      <c r="K190" s="73">
        <f t="shared" si="62"/>
        <v>233250</v>
      </c>
      <c r="L190" s="73">
        <f t="shared" si="62"/>
        <v>0</v>
      </c>
      <c r="M190" s="73">
        <f t="shared" si="62"/>
        <v>0</v>
      </c>
      <c r="N190" s="73">
        <f t="shared" si="62"/>
        <v>0</v>
      </c>
    </row>
    <row r="191" spans="1:14" s="21" customFormat="1" ht="15" customHeight="1">
      <c r="A191" s="184"/>
      <c r="B191" s="184"/>
      <c r="C191" s="507" t="s">
        <v>256</v>
      </c>
      <c r="D191" s="507"/>
      <c r="E191" s="73">
        <f>E53+E54</f>
        <v>0</v>
      </c>
      <c r="F191" s="73">
        <f aca="true" t="shared" si="63" ref="F191:N191">F53+F54</f>
        <v>0</v>
      </c>
      <c r="G191" s="73">
        <f t="shared" si="63"/>
        <v>0</v>
      </c>
      <c r="H191" s="73">
        <f t="shared" si="63"/>
        <v>0</v>
      </c>
      <c r="I191" s="73">
        <f t="shared" si="63"/>
        <v>0</v>
      </c>
      <c r="J191" s="73">
        <f t="shared" si="63"/>
        <v>1120494</v>
      </c>
      <c r="K191" s="73">
        <f t="shared" si="63"/>
        <v>1120494</v>
      </c>
      <c r="L191" s="73">
        <f t="shared" si="63"/>
        <v>0</v>
      </c>
      <c r="M191" s="73">
        <f t="shared" si="63"/>
        <v>0</v>
      </c>
      <c r="N191" s="73">
        <f t="shared" si="63"/>
        <v>0</v>
      </c>
    </row>
    <row r="192" spans="1:14" s="21" customFormat="1" ht="15" customHeight="1">
      <c r="A192" s="185"/>
      <c r="B192" s="185"/>
      <c r="C192" s="509" t="s">
        <v>297</v>
      </c>
      <c r="D192" s="509"/>
      <c r="E192" s="191">
        <f aca="true" t="shared" si="64" ref="E192:N192">SUM(E149:E191)</f>
        <v>97777535</v>
      </c>
      <c r="F192" s="192">
        <f t="shared" si="64"/>
        <v>85091920</v>
      </c>
      <c r="G192" s="192">
        <f t="shared" si="64"/>
        <v>10274800</v>
      </c>
      <c r="H192" s="192">
        <f t="shared" si="64"/>
        <v>2407815</v>
      </c>
      <c r="I192" s="192">
        <f t="shared" si="64"/>
        <v>3000</v>
      </c>
      <c r="J192" s="191">
        <f t="shared" si="64"/>
        <v>1863358</v>
      </c>
      <c r="K192" s="192">
        <f t="shared" si="64"/>
        <v>1863358</v>
      </c>
      <c r="L192" s="192">
        <f t="shared" si="64"/>
        <v>0</v>
      </c>
      <c r="M192" s="192">
        <f t="shared" si="64"/>
        <v>0</v>
      </c>
      <c r="N192" s="192">
        <f t="shared" si="64"/>
        <v>0</v>
      </c>
    </row>
    <row r="193" spans="1:16" ht="14.25">
      <c r="A193" s="63"/>
      <c r="B193" s="63"/>
      <c r="C193" s="63"/>
      <c r="D193" s="63"/>
      <c r="O193" s="21"/>
      <c r="P193" s="21"/>
    </row>
    <row r="194" spans="1:16" ht="14.25">
      <c r="A194" s="63"/>
      <c r="B194" s="63"/>
      <c r="C194" s="63"/>
      <c r="D194" s="63"/>
      <c r="O194" s="21"/>
      <c r="P194" s="21"/>
    </row>
    <row r="195" spans="1:16" ht="14.25">
      <c r="A195" s="63"/>
      <c r="B195" s="63"/>
      <c r="C195" s="63"/>
      <c r="D195" s="63"/>
      <c r="O195" s="21"/>
      <c r="P195" s="21"/>
    </row>
  </sheetData>
  <sheetProtection/>
  <mergeCells count="61">
    <mergeCell ref="C154:D154"/>
    <mergeCell ref="C155:D155"/>
    <mergeCell ref="J9:J10"/>
    <mergeCell ref="A1:N1"/>
    <mergeCell ref="A2:N2"/>
    <mergeCell ref="A3:N3"/>
    <mergeCell ref="F9:I9"/>
    <mergeCell ref="A5:N5"/>
    <mergeCell ref="K9:N9"/>
    <mergeCell ref="C9:C10"/>
    <mergeCell ref="C151:D151"/>
    <mergeCell ref="C152:D152"/>
    <mergeCell ref="A9:A10"/>
    <mergeCell ref="A7:N7"/>
    <mergeCell ref="A6:N6"/>
    <mergeCell ref="C153:D153"/>
    <mergeCell ref="E9:E10"/>
    <mergeCell ref="A44:A46"/>
    <mergeCell ref="C156:D156"/>
    <mergeCell ref="C157:D157"/>
    <mergeCell ref="C158:D158"/>
    <mergeCell ref="C159:D159"/>
    <mergeCell ref="A8:N8"/>
    <mergeCell ref="A147:D147"/>
    <mergeCell ref="B9:B10"/>
    <mergeCell ref="D9:D10"/>
    <mergeCell ref="C149:D149"/>
    <mergeCell ref="C150:D150"/>
    <mergeCell ref="C160:D160"/>
    <mergeCell ref="C161:D161"/>
    <mergeCell ref="C162:D162"/>
    <mergeCell ref="C165:D165"/>
    <mergeCell ref="C166:D166"/>
    <mergeCell ref="C167:D167"/>
    <mergeCell ref="C163:D163"/>
    <mergeCell ref="C164:D164"/>
    <mergeCell ref="C182:D182"/>
    <mergeCell ref="C183:D183"/>
    <mergeCell ref="C172:D172"/>
    <mergeCell ref="C173:D173"/>
    <mergeCell ref="C174:D174"/>
    <mergeCell ref="C175:D175"/>
    <mergeCell ref="C176:D176"/>
    <mergeCell ref="C177:D177"/>
    <mergeCell ref="C178:D178"/>
    <mergeCell ref="C179:D179"/>
    <mergeCell ref="C180:D180"/>
    <mergeCell ref="C181:D181"/>
    <mergeCell ref="C168:D168"/>
    <mergeCell ref="C169:D169"/>
    <mergeCell ref="C170:D170"/>
    <mergeCell ref="C171:D171"/>
    <mergeCell ref="C189:D189"/>
    <mergeCell ref="C190:D190"/>
    <mergeCell ref="C191:D191"/>
    <mergeCell ref="C192:D192"/>
    <mergeCell ref="C184:D184"/>
    <mergeCell ref="C185:D185"/>
    <mergeCell ref="C186:D186"/>
    <mergeCell ref="C187:D187"/>
    <mergeCell ref="C188:D188"/>
  </mergeCells>
  <printOptions horizontalCentered="1"/>
  <pageMargins left="0.3937007874015748" right="0.3937007874015748" top="0.9448818897637796" bottom="0.5511811023622047" header="0.31496062992125984" footer="0.31496062992125984"/>
  <pageSetup horizontalDpi="600" verticalDpi="600" orientation="landscape" paperSize="9" scale="80" r:id="rId1"/>
  <headerFooter>
    <oddHeader>&amp;R&amp;10Załącznik  Nr 13 do Uchwały Nr 125/11  
Zarządu Powiatu  
w Stargardzie Szczecińskim  
z dnia 13 stycznia 2011 r.</oddHeader>
  </headerFooter>
  <ignoredErrors>
    <ignoredError sqref="C92 C94 C100 C105 B93 B99 A103 B104 B109 C149:D157 C158:D160 D161" numberStoredAsText="1"/>
    <ignoredError sqref="E13:F13 H13:J13" formula="1"/>
  </ignoredErrors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theme="0"/>
  </sheetPr>
  <dimension ref="A1:N43"/>
  <sheetViews>
    <sheetView zoomScalePageLayoutView="0" workbookViewId="0" topLeftCell="A17">
      <selection activeCell="D17" sqref="C17:D17"/>
    </sheetView>
  </sheetViews>
  <sheetFormatPr defaultColWidth="8.796875" defaultRowHeight="14.25"/>
  <cols>
    <col min="4" max="4" width="27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32.25" customHeight="1">
      <c r="A5" s="479" t="s">
        <v>304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64" t="s">
        <v>8</v>
      </c>
      <c r="L6" s="464"/>
      <c r="M6" s="464"/>
      <c r="N6" s="464"/>
    </row>
    <row r="7" spans="1:14" s="34" customFormat="1" ht="103.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22.5" customHeight="1">
      <c r="A8" s="118" t="s">
        <v>85</v>
      </c>
      <c r="B8" s="118"/>
      <c r="C8" s="118"/>
      <c r="D8" s="119" t="s">
        <v>86</v>
      </c>
      <c r="E8" s="120">
        <f>SUM(E9)</f>
        <v>0</v>
      </c>
      <c r="F8" s="120">
        <f aca="true" t="shared" si="0" ref="F8:N8">SUM(F9)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15000</v>
      </c>
      <c r="K8" s="120">
        <f t="shared" si="0"/>
        <v>15000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ht="22.5" customHeight="1">
      <c r="A9" s="250"/>
      <c r="B9" s="280">
        <v>63095</v>
      </c>
      <c r="C9" s="280"/>
      <c r="D9" s="261" t="s">
        <v>87</v>
      </c>
      <c r="E9" s="269">
        <f>SUM(E10+E11)</f>
        <v>0</v>
      </c>
      <c r="F9" s="269">
        <f>SUM(F10+F11)</f>
        <v>0</v>
      </c>
      <c r="G9" s="269">
        <f>SUM(G10+G11)</f>
        <v>0</v>
      </c>
      <c r="H9" s="269">
        <f>SUM(H10+H11)</f>
        <v>0</v>
      </c>
      <c r="I9" s="269">
        <f>SUM(I10+I11)</f>
        <v>0</v>
      </c>
      <c r="J9" s="269">
        <f>SUM(J10:J11)</f>
        <v>15000</v>
      </c>
      <c r="K9" s="269">
        <f>SUM(K10:K11)</f>
        <v>15000</v>
      </c>
      <c r="L9" s="269">
        <f>SUM(L10:L11)</f>
        <v>0</v>
      </c>
      <c r="M9" s="269">
        <f>SUM(M10:M11)</f>
        <v>0</v>
      </c>
      <c r="N9" s="269">
        <f>SUM(N10:N11)</f>
        <v>0</v>
      </c>
    </row>
    <row r="10" spans="1:14" ht="21" customHeight="1">
      <c r="A10" s="250"/>
      <c r="B10" s="12"/>
      <c r="C10" s="12">
        <v>4210</v>
      </c>
      <c r="D10" s="7" t="s">
        <v>21</v>
      </c>
      <c r="E10" s="58">
        <f>SUM(F10+G10+H10+I10)</f>
        <v>0</v>
      </c>
      <c r="F10" s="58">
        <v>0</v>
      </c>
      <c r="G10" s="58">
        <v>0</v>
      </c>
      <c r="H10" s="58">
        <v>0</v>
      </c>
      <c r="I10" s="58">
        <v>0</v>
      </c>
      <c r="J10" s="58">
        <f>SUM(K10+L10+M10+N10)</f>
        <v>5000</v>
      </c>
      <c r="K10" s="58">
        <v>5000</v>
      </c>
      <c r="L10" s="58">
        <v>0</v>
      </c>
      <c r="M10" s="58">
        <v>0</v>
      </c>
      <c r="N10" s="58">
        <v>0</v>
      </c>
    </row>
    <row r="11" spans="1:14" ht="21" customHeight="1">
      <c r="A11" s="250"/>
      <c r="B11" s="13"/>
      <c r="C11" s="13">
        <v>4300</v>
      </c>
      <c r="D11" s="14" t="s">
        <v>27</v>
      </c>
      <c r="E11" s="58">
        <f>SUM(F11+G11+H11+I11)</f>
        <v>0</v>
      </c>
      <c r="F11" s="74">
        <v>0</v>
      </c>
      <c r="G11" s="74">
        <v>0</v>
      </c>
      <c r="H11" s="74">
        <v>0</v>
      </c>
      <c r="I11" s="74">
        <v>0</v>
      </c>
      <c r="J11" s="58">
        <f>SUM(K11+L11+M11+N11)</f>
        <v>10000</v>
      </c>
      <c r="K11" s="74">
        <v>10000</v>
      </c>
      <c r="L11" s="74">
        <v>0</v>
      </c>
      <c r="M11" s="74">
        <v>0</v>
      </c>
      <c r="N11" s="74">
        <v>0</v>
      </c>
    </row>
    <row r="12" spans="1:14" ht="19.5" customHeight="1">
      <c r="A12" s="179">
        <v>750</v>
      </c>
      <c r="B12" s="179"/>
      <c r="C12" s="179"/>
      <c r="D12" s="180" t="s">
        <v>15</v>
      </c>
      <c r="E12" s="148">
        <f>SUM(E13)</f>
        <v>0</v>
      </c>
      <c r="F12" s="148">
        <f aca="true" t="shared" si="1" ref="F12:N12">SUM(F13)</f>
        <v>0</v>
      </c>
      <c r="G12" s="148">
        <f t="shared" si="1"/>
        <v>0</v>
      </c>
      <c r="H12" s="148">
        <f t="shared" si="1"/>
        <v>0</v>
      </c>
      <c r="I12" s="148">
        <f t="shared" si="1"/>
        <v>0</v>
      </c>
      <c r="J12" s="148">
        <f t="shared" si="1"/>
        <v>115000</v>
      </c>
      <c r="K12" s="148">
        <f t="shared" si="1"/>
        <v>115000</v>
      </c>
      <c r="L12" s="148">
        <f t="shared" si="1"/>
        <v>0</v>
      </c>
      <c r="M12" s="148">
        <f t="shared" si="1"/>
        <v>0</v>
      </c>
      <c r="N12" s="148">
        <f t="shared" si="1"/>
        <v>0</v>
      </c>
    </row>
    <row r="13" spans="1:14" ht="29.25" customHeight="1">
      <c r="A13" s="250"/>
      <c r="B13" s="280">
        <v>75075</v>
      </c>
      <c r="C13" s="280"/>
      <c r="D13" s="261" t="s">
        <v>319</v>
      </c>
      <c r="E13" s="269">
        <f>SUM(E14+E15+E16+E17)</f>
        <v>0</v>
      </c>
      <c r="F13" s="269">
        <f aca="true" t="shared" si="2" ref="F13:N13">SUM(F14+F15+F16+F17)</f>
        <v>0</v>
      </c>
      <c r="G13" s="269">
        <f t="shared" si="2"/>
        <v>0</v>
      </c>
      <c r="H13" s="269">
        <f t="shared" si="2"/>
        <v>0</v>
      </c>
      <c r="I13" s="269">
        <f t="shared" si="2"/>
        <v>0</v>
      </c>
      <c r="J13" s="269">
        <f t="shared" si="2"/>
        <v>115000</v>
      </c>
      <c r="K13" s="269">
        <f t="shared" si="2"/>
        <v>115000</v>
      </c>
      <c r="L13" s="269">
        <f t="shared" si="2"/>
        <v>0</v>
      </c>
      <c r="M13" s="269">
        <f t="shared" si="2"/>
        <v>0</v>
      </c>
      <c r="N13" s="269">
        <f t="shared" si="2"/>
        <v>0</v>
      </c>
    </row>
    <row r="14" spans="1:14" ht="34.5" customHeight="1">
      <c r="A14" s="250"/>
      <c r="B14" s="52"/>
      <c r="C14" s="53">
        <v>3040</v>
      </c>
      <c r="D14" s="43" t="s">
        <v>298</v>
      </c>
      <c r="E14" s="12">
        <f>F14+G14+H14+I14</f>
        <v>0</v>
      </c>
      <c r="F14" s="12">
        <v>0</v>
      </c>
      <c r="G14" s="12">
        <v>0</v>
      </c>
      <c r="H14" s="12">
        <v>0</v>
      </c>
      <c r="I14" s="12">
        <v>0</v>
      </c>
      <c r="J14" s="58">
        <f>K14+L14+M14+N14</f>
        <v>10000</v>
      </c>
      <c r="K14" s="58">
        <v>10000</v>
      </c>
      <c r="L14" s="58">
        <v>0</v>
      </c>
      <c r="M14" s="58">
        <v>0</v>
      </c>
      <c r="N14" s="58">
        <v>0</v>
      </c>
    </row>
    <row r="15" spans="1:14" ht="21" customHeight="1">
      <c r="A15" s="250"/>
      <c r="B15" s="52"/>
      <c r="C15" s="39" t="s">
        <v>80</v>
      </c>
      <c r="D15" s="50" t="s">
        <v>81</v>
      </c>
      <c r="E15" s="12">
        <f>F15+G15+H15+I15</f>
        <v>0</v>
      </c>
      <c r="F15" s="12">
        <v>0</v>
      </c>
      <c r="G15" s="12">
        <v>0</v>
      </c>
      <c r="H15" s="12">
        <v>0</v>
      </c>
      <c r="I15" s="12">
        <v>0</v>
      </c>
      <c r="J15" s="58">
        <f>K15+L15+M15+N15</f>
        <v>5000</v>
      </c>
      <c r="K15" s="58">
        <v>5000</v>
      </c>
      <c r="L15" s="58">
        <v>0</v>
      </c>
      <c r="M15" s="58">
        <v>0</v>
      </c>
      <c r="N15" s="58">
        <v>0</v>
      </c>
    </row>
    <row r="16" spans="1:14" ht="21" customHeight="1">
      <c r="A16" s="250"/>
      <c r="B16" s="12"/>
      <c r="C16" s="12">
        <v>4210</v>
      </c>
      <c r="D16" s="7" t="s">
        <v>21</v>
      </c>
      <c r="E16" s="12">
        <f>F16+G16+H16+I16</f>
        <v>0</v>
      </c>
      <c r="F16" s="12">
        <v>0</v>
      </c>
      <c r="G16" s="12">
        <v>0</v>
      </c>
      <c r="H16" s="12">
        <v>0</v>
      </c>
      <c r="I16" s="12">
        <v>0</v>
      </c>
      <c r="J16" s="58">
        <f>K16+L16+M16+N16</f>
        <v>30000</v>
      </c>
      <c r="K16" s="58">
        <v>30000</v>
      </c>
      <c r="L16" s="58">
        <v>0</v>
      </c>
      <c r="M16" s="58">
        <v>0</v>
      </c>
      <c r="N16" s="58">
        <v>0</v>
      </c>
    </row>
    <row r="17" spans="1:14" ht="21" customHeight="1">
      <c r="A17" s="250"/>
      <c r="B17" s="12"/>
      <c r="C17" s="12">
        <v>4300</v>
      </c>
      <c r="D17" s="7" t="s">
        <v>27</v>
      </c>
      <c r="E17" s="12">
        <f>F17+G17+H17+I17</f>
        <v>0</v>
      </c>
      <c r="F17" s="12">
        <v>0</v>
      </c>
      <c r="G17" s="12">
        <v>0</v>
      </c>
      <c r="H17" s="12">
        <v>0</v>
      </c>
      <c r="I17" s="12">
        <v>0</v>
      </c>
      <c r="J17" s="58">
        <f>K17+L17+M17+N17</f>
        <v>70000</v>
      </c>
      <c r="K17" s="58">
        <v>70000</v>
      </c>
      <c r="L17" s="58">
        <v>0</v>
      </c>
      <c r="M17" s="58">
        <v>0</v>
      </c>
      <c r="N17" s="58">
        <v>0</v>
      </c>
    </row>
    <row r="18" spans="1:14" ht="27.75" customHeight="1">
      <c r="A18" s="118" t="s">
        <v>100</v>
      </c>
      <c r="B18" s="118"/>
      <c r="C18" s="118"/>
      <c r="D18" s="119" t="s">
        <v>101</v>
      </c>
      <c r="E18" s="120">
        <f>SUM(E19+E25+E30)</f>
        <v>0</v>
      </c>
      <c r="F18" s="120">
        <f>SUM(F19+F25+F30)</f>
        <v>0</v>
      </c>
      <c r="G18" s="120">
        <f>SUM(G19+G25+G30)</f>
        <v>0</v>
      </c>
      <c r="H18" s="120">
        <f>SUM(H19+H25+H30)</f>
        <v>0</v>
      </c>
      <c r="I18" s="120">
        <f>SUM(I19+I25+I30)</f>
        <v>0</v>
      </c>
      <c r="J18" s="120">
        <f>J19+J22+J25+J30</f>
        <v>385000</v>
      </c>
      <c r="K18" s="120">
        <f>K19+K22+K25+K30</f>
        <v>385000</v>
      </c>
      <c r="L18" s="120">
        <f>L19+L22+L25+L30</f>
        <v>0</v>
      </c>
      <c r="M18" s="120">
        <f>M19+M22+M25+M30</f>
        <v>0</v>
      </c>
      <c r="N18" s="120">
        <f>N19+N22+N25+N30</f>
        <v>0</v>
      </c>
    </row>
    <row r="19" spans="1:14" ht="20.25" customHeight="1">
      <c r="A19" s="247"/>
      <c r="B19" s="252" t="s">
        <v>102</v>
      </c>
      <c r="C19" s="252"/>
      <c r="D19" s="253" t="s">
        <v>103</v>
      </c>
      <c r="E19" s="254">
        <f>SUM(E20)</f>
        <v>0</v>
      </c>
      <c r="F19" s="254">
        <f aca="true" t="shared" si="3" ref="F19:N19">SUM(F20)</f>
        <v>0</v>
      </c>
      <c r="G19" s="254">
        <f t="shared" si="3"/>
        <v>0</v>
      </c>
      <c r="H19" s="254">
        <f t="shared" si="3"/>
        <v>0</v>
      </c>
      <c r="I19" s="254">
        <f t="shared" si="3"/>
        <v>0</v>
      </c>
      <c r="J19" s="254">
        <f t="shared" si="3"/>
        <v>160000</v>
      </c>
      <c r="K19" s="254">
        <f t="shared" si="3"/>
        <v>160000</v>
      </c>
      <c r="L19" s="254">
        <f t="shared" si="3"/>
        <v>0</v>
      </c>
      <c r="M19" s="254">
        <f t="shared" si="3"/>
        <v>0</v>
      </c>
      <c r="N19" s="254">
        <f t="shared" si="3"/>
        <v>0</v>
      </c>
    </row>
    <row r="20" spans="1:14" ht="66" customHeight="1">
      <c r="A20" s="247"/>
      <c r="B20" s="17"/>
      <c r="C20" s="17" t="s">
        <v>104</v>
      </c>
      <c r="D20" s="4" t="s">
        <v>105</v>
      </c>
      <c r="E20" s="57">
        <f>E21</f>
        <v>0</v>
      </c>
      <c r="F20" s="57">
        <f>F21</f>
        <v>0</v>
      </c>
      <c r="G20" s="57">
        <f>G21</f>
        <v>0</v>
      </c>
      <c r="H20" s="57">
        <f>H21</f>
        <v>0</v>
      </c>
      <c r="I20" s="57">
        <f>I21</f>
        <v>0</v>
      </c>
      <c r="J20" s="57">
        <f>K20+L20+M20+N20</f>
        <v>160000</v>
      </c>
      <c r="K20" s="57">
        <f>K21</f>
        <v>160000</v>
      </c>
      <c r="L20" s="57">
        <f>L21</f>
        <v>0</v>
      </c>
      <c r="M20" s="57">
        <v>0</v>
      </c>
      <c r="N20" s="57">
        <f>N21</f>
        <v>0</v>
      </c>
    </row>
    <row r="21" spans="1:14" ht="42.75" customHeight="1">
      <c r="A21" s="247"/>
      <c r="B21" s="17"/>
      <c r="C21" s="54" t="s">
        <v>8</v>
      </c>
      <c r="D21" s="36" t="s">
        <v>302</v>
      </c>
      <c r="E21" s="57">
        <f>SUM(F21+G21+H21+I21)</f>
        <v>0</v>
      </c>
      <c r="F21" s="57">
        <v>0</v>
      </c>
      <c r="G21" s="57">
        <v>0</v>
      </c>
      <c r="H21" s="57">
        <v>0</v>
      </c>
      <c r="I21" s="57">
        <v>0</v>
      </c>
      <c r="J21" s="57">
        <f>K21+L21+M21+N21</f>
        <v>160000</v>
      </c>
      <c r="K21" s="57">
        <v>160000</v>
      </c>
      <c r="L21" s="56">
        <v>0</v>
      </c>
      <c r="M21" s="56">
        <v>0</v>
      </c>
      <c r="N21" s="56">
        <v>0</v>
      </c>
    </row>
    <row r="22" spans="1:14" ht="18.75" customHeight="1">
      <c r="A22" s="247"/>
      <c r="B22" s="252" t="s">
        <v>455</v>
      </c>
      <c r="C22" s="252"/>
      <c r="D22" s="253" t="s">
        <v>456</v>
      </c>
      <c r="E22" s="254">
        <f>SUM(E23)</f>
        <v>0</v>
      </c>
      <c r="F22" s="254">
        <f aca="true" t="shared" si="4" ref="F22:N22">SUM(F23)</f>
        <v>0</v>
      </c>
      <c r="G22" s="254">
        <f t="shared" si="4"/>
        <v>0</v>
      </c>
      <c r="H22" s="254">
        <f t="shared" si="4"/>
        <v>0</v>
      </c>
      <c r="I22" s="254">
        <f t="shared" si="4"/>
        <v>0</v>
      </c>
      <c r="J22" s="254">
        <f t="shared" si="4"/>
        <v>30000</v>
      </c>
      <c r="K22" s="254">
        <f t="shared" si="4"/>
        <v>30000</v>
      </c>
      <c r="L22" s="254">
        <f t="shared" si="4"/>
        <v>0</v>
      </c>
      <c r="M22" s="254">
        <f t="shared" si="4"/>
        <v>0</v>
      </c>
      <c r="N22" s="254">
        <f t="shared" si="4"/>
        <v>0</v>
      </c>
    </row>
    <row r="23" spans="1:14" ht="69" customHeight="1">
      <c r="A23" s="247"/>
      <c r="B23" s="17"/>
      <c r="C23" s="193">
        <v>2710</v>
      </c>
      <c r="D23" s="36" t="s">
        <v>457</v>
      </c>
      <c r="E23" s="57">
        <f>E24</f>
        <v>0</v>
      </c>
      <c r="F23" s="57">
        <f>F24</f>
        <v>0</v>
      </c>
      <c r="G23" s="57">
        <f>G24</f>
        <v>0</v>
      </c>
      <c r="H23" s="57">
        <f>H24</f>
        <v>0</v>
      </c>
      <c r="I23" s="57">
        <f>I24</f>
        <v>0</v>
      </c>
      <c r="J23" s="57">
        <f>K23+L23+M23+N23</f>
        <v>30000</v>
      </c>
      <c r="K23" s="57">
        <f>K24</f>
        <v>30000</v>
      </c>
      <c r="L23" s="57">
        <f>L24</f>
        <v>0</v>
      </c>
      <c r="M23" s="57">
        <v>0</v>
      </c>
      <c r="N23" s="57">
        <f>N24</f>
        <v>0</v>
      </c>
    </row>
    <row r="24" spans="1:14" ht="67.5" customHeight="1">
      <c r="A24" s="247"/>
      <c r="B24" s="17"/>
      <c r="C24" s="54" t="s">
        <v>8</v>
      </c>
      <c r="D24" s="36" t="s">
        <v>461</v>
      </c>
      <c r="E24" s="57">
        <f>SUM(F24+G24+H24+I24)</f>
        <v>0</v>
      </c>
      <c r="F24" s="57">
        <v>0</v>
      </c>
      <c r="G24" s="57">
        <v>0</v>
      </c>
      <c r="H24" s="57">
        <v>0</v>
      </c>
      <c r="I24" s="57">
        <v>0</v>
      </c>
      <c r="J24" s="57">
        <f>K24+L24+M24+N24</f>
        <v>30000</v>
      </c>
      <c r="K24" s="57">
        <v>30000</v>
      </c>
      <c r="L24" s="56">
        <v>0</v>
      </c>
      <c r="M24" s="56">
        <v>0</v>
      </c>
      <c r="N24" s="56">
        <v>0</v>
      </c>
    </row>
    <row r="25" spans="1:14" ht="29.25" customHeight="1">
      <c r="A25" s="247"/>
      <c r="B25" s="252" t="s">
        <v>106</v>
      </c>
      <c r="C25" s="252"/>
      <c r="D25" s="253" t="s">
        <v>107</v>
      </c>
      <c r="E25" s="254">
        <f aca="true" t="shared" si="5" ref="E25:J25">SUM(E26)</f>
        <v>0</v>
      </c>
      <c r="F25" s="254">
        <f t="shared" si="5"/>
        <v>0</v>
      </c>
      <c r="G25" s="254">
        <f t="shared" si="5"/>
        <v>0</v>
      </c>
      <c r="H25" s="254">
        <f t="shared" si="5"/>
        <v>0</v>
      </c>
      <c r="I25" s="254">
        <f t="shared" si="5"/>
        <v>0</v>
      </c>
      <c r="J25" s="254">
        <f t="shared" si="5"/>
        <v>170000</v>
      </c>
      <c r="K25" s="254">
        <f>SUM(K26)</f>
        <v>170000</v>
      </c>
      <c r="L25" s="254">
        <f>SUM(L26)</f>
        <v>0</v>
      </c>
      <c r="M25" s="254">
        <f>SUM(M26)</f>
        <v>0</v>
      </c>
      <c r="N25" s="254">
        <f>SUM(N26)</f>
        <v>0</v>
      </c>
    </row>
    <row r="26" spans="1:14" ht="77.25" customHeight="1">
      <c r="A26" s="247"/>
      <c r="B26" s="3"/>
      <c r="C26" s="3" t="s">
        <v>108</v>
      </c>
      <c r="D26" s="4" t="s">
        <v>109</v>
      </c>
      <c r="E26" s="57">
        <f aca="true" t="shared" si="6" ref="E26:J26">SUM(E27:E29)</f>
        <v>0</v>
      </c>
      <c r="F26" s="57">
        <f t="shared" si="6"/>
        <v>0</v>
      </c>
      <c r="G26" s="57">
        <f t="shared" si="6"/>
        <v>0</v>
      </c>
      <c r="H26" s="57">
        <f t="shared" si="6"/>
        <v>0</v>
      </c>
      <c r="I26" s="57">
        <f t="shared" si="6"/>
        <v>0</v>
      </c>
      <c r="J26" s="57">
        <f t="shared" si="6"/>
        <v>170000</v>
      </c>
      <c r="K26" s="57">
        <f>SUM(K27:K29)</f>
        <v>170000</v>
      </c>
      <c r="L26" s="57">
        <f>SUM(L27:L29)</f>
        <v>0</v>
      </c>
      <c r="M26" s="57">
        <f>SUM(M27:M29)</f>
        <v>0</v>
      </c>
      <c r="N26" s="57">
        <f>SUM(N27:N29)</f>
        <v>0</v>
      </c>
    </row>
    <row r="27" spans="1:14" ht="32.25" customHeight="1">
      <c r="A27" s="247"/>
      <c r="B27" s="3"/>
      <c r="C27" s="3" t="s">
        <v>8</v>
      </c>
      <c r="D27" s="194" t="s">
        <v>459</v>
      </c>
      <c r="E27" s="57">
        <f>SUM(F27+G27+H27+I27)</f>
        <v>0</v>
      </c>
      <c r="F27" s="57">
        <v>0</v>
      </c>
      <c r="G27" s="57">
        <v>0</v>
      </c>
      <c r="H27" s="57">
        <v>0</v>
      </c>
      <c r="I27" s="57">
        <v>0</v>
      </c>
      <c r="J27" s="57">
        <f>SUM(K27+L27+M27+N27)</f>
        <v>50000</v>
      </c>
      <c r="K27" s="57">
        <v>50000</v>
      </c>
      <c r="L27" s="57">
        <v>0</v>
      </c>
      <c r="M27" s="57">
        <v>0</v>
      </c>
      <c r="N27" s="57">
        <v>0</v>
      </c>
    </row>
    <row r="28" spans="1:14" ht="40.5" customHeight="1">
      <c r="A28" s="247"/>
      <c r="B28" s="3"/>
      <c r="C28" s="3"/>
      <c r="D28" s="194" t="s">
        <v>458</v>
      </c>
      <c r="E28" s="57">
        <f>SUM(F28+G28+H28+I28)</f>
        <v>0</v>
      </c>
      <c r="F28" s="57">
        <v>0</v>
      </c>
      <c r="G28" s="57">
        <v>0</v>
      </c>
      <c r="H28" s="57">
        <v>0</v>
      </c>
      <c r="I28" s="57">
        <v>0</v>
      </c>
      <c r="J28" s="57">
        <f>SUM(K28+L28+M28+N28)</f>
        <v>50000</v>
      </c>
      <c r="K28" s="57">
        <v>50000</v>
      </c>
      <c r="L28" s="57">
        <v>0</v>
      </c>
      <c r="M28" s="57">
        <v>0</v>
      </c>
      <c r="N28" s="57">
        <v>0</v>
      </c>
    </row>
    <row r="29" spans="1:14" ht="30" customHeight="1">
      <c r="A29" s="247"/>
      <c r="B29" s="3"/>
      <c r="C29" s="3"/>
      <c r="D29" s="194" t="s">
        <v>460</v>
      </c>
      <c r="E29" s="57">
        <f>SUM(F29+G29+H29+I29)</f>
        <v>0</v>
      </c>
      <c r="F29" s="57">
        <v>0</v>
      </c>
      <c r="G29" s="57">
        <v>0</v>
      </c>
      <c r="H29" s="57">
        <v>0</v>
      </c>
      <c r="I29" s="57">
        <v>0</v>
      </c>
      <c r="J29" s="57">
        <f>SUM(K29+L29+M29+N29)</f>
        <v>70000</v>
      </c>
      <c r="K29" s="57">
        <v>70000</v>
      </c>
      <c r="L29" s="57">
        <v>0</v>
      </c>
      <c r="M29" s="57">
        <v>0</v>
      </c>
      <c r="N29" s="57">
        <v>0</v>
      </c>
    </row>
    <row r="30" spans="1:14" ht="21" customHeight="1">
      <c r="A30" s="247"/>
      <c r="B30" s="252" t="s">
        <v>110</v>
      </c>
      <c r="C30" s="252"/>
      <c r="D30" s="253" t="s">
        <v>111</v>
      </c>
      <c r="E30" s="254">
        <f>SUM(E31+E32)</f>
        <v>0</v>
      </c>
      <c r="F30" s="254">
        <f aca="true" t="shared" si="7" ref="F30:N30">SUM(F31+F32)</f>
        <v>0</v>
      </c>
      <c r="G30" s="254">
        <f t="shared" si="7"/>
        <v>0</v>
      </c>
      <c r="H30" s="254">
        <f t="shared" si="7"/>
        <v>0</v>
      </c>
      <c r="I30" s="254">
        <f t="shared" si="7"/>
        <v>0</v>
      </c>
      <c r="J30" s="254">
        <f t="shared" si="7"/>
        <v>25000</v>
      </c>
      <c r="K30" s="254">
        <f t="shared" si="7"/>
        <v>25000</v>
      </c>
      <c r="L30" s="254">
        <f t="shared" si="7"/>
        <v>0</v>
      </c>
      <c r="M30" s="254">
        <f t="shared" si="7"/>
        <v>0</v>
      </c>
      <c r="N30" s="254">
        <f t="shared" si="7"/>
        <v>0</v>
      </c>
    </row>
    <row r="31" spans="1:14" ht="21" customHeight="1">
      <c r="A31" s="247"/>
      <c r="B31" s="3"/>
      <c r="C31" s="3" t="s">
        <v>20</v>
      </c>
      <c r="D31" s="18" t="s">
        <v>21</v>
      </c>
      <c r="E31" s="57">
        <f>SUM(F31+G31+H31+I31)</f>
        <v>0</v>
      </c>
      <c r="F31" s="57">
        <v>0</v>
      </c>
      <c r="G31" s="57">
        <v>0</v>
      </c>
      <c r="H31" s="57">
        <v>0</v>
      </c>
      <c r="I31" s="57">
        <v>0</v>
      </c>
      <c r="J31" s="57">
        <f>SUM(K31+L31+M31+N31)</f>
        <v>2300</v>
      </c>
      <c r="K31" s="57">
        <v>2300</v>
      </c>
      <c r="L31" s="57">
        <v>0</v>
      </c>
      <c r="M31" s="57">
        <v>0</v>
      </c>
      <c r="N31" s="57">
        <v>0</v>
      </c>
    </row>
    <row r="32" spans="1:14" ht="21" customHeight="1">
      <c r="A32" s="247"/>
      <c r="B32" s="3"/>
      <c r="C32" s="3" t="s">
        <v>26</v>
      </c>
      <c r="D32" s="19" t="s">
        <v>27</v>
      </c>
      <c r="E32" s="57">
        <f>SUM(F32+G32+H32+I32)</f>
        <v>0</v>
      </c>
      <c r="F32" s="57">
        <v>0</v>
      </c>
      <c r="G32" s="57">
        <v>0</v>
      </c>
      <c r="H32" s="57">
        <v>0</v>
      </c>
      <c r="I32" s="57">
        <v>0</v>
      </c>
      <c r="J32" s="57">
        <f>SUM(K32+L32+M32+N32)</f>
        <v>22700</v>
      </c>
      <c r="K32" s="57">
        <v>22700</v>
      </c>
      <c r="L32" s="57">
        <v>0</v>
      </c>
      <c r="M32" s="57">
        <v>0</v>
      </c>
      <c r="N32" s="57">
        <v>0</v>
      </c>
    </row>
    <row r="33" spans="1:14" ht="34.5" customHeight="1">
      <c r="A33" s="459" t="s">
        <v>38</v>
      </c>
      <c r="B33" s="459"/>
      <c r="C33" s="459"/>
      <c r="D33" s="480"/>
      <c r="E33" s="116">
        <f>SUM(E8+E12+E18)</f>
        <v>0</v>
      </c>
      <c r="F33" s="116">
        <f>SUM(F8+F12+F18)</f>
        <v>0</v>
      </c>
      <c r="G33" s="116">
        <f>SUM(G8+G12+G18)</f>
        <v>0</v>
      </c>
      <c r="H33" s="116">
        <f>SUM(H8+H12+H18)</f>
        <v>0</v>
      </c>
      <c r="I33" s="116">
        <f>SUM(I8+I12+I18)</f>
        <v>0</v>
      </c>
      <c r="J33" s="116">
        <f>J8+J12+J18</f>
        <v>515000</v>
      </c>
      <c r="K33" s="116">
        <f>K8+K12+K18</f>
        <v>515000</v>
      </c>
      <c r="L33" s="116">
        <f>L8+L12+L18</f>
        <v>0</v>
      </c>
      <c r="M33" s="116">
        <f>M8+M12+M18</f>
        <v>0</v>
      </c>
      <c r="N33" s="116">
        <f>N8+N12+N18</f>
        <v>0</v>
      </c>
    </row>
    <row r="36" spans="3:14" ht="15" customHeight="1">
      <c r="C36" s="533">
        <v>3040</v>
      </c>
      <c r="D36" s="534"/>
      <c r="E36" s="57">
        <f>SUM(F36+G36+H36+I36)</f>
        <v>0</v>
      </c>
      <c r="F36" s="77">
        <f>F14</f>
        <v>0</v>
      </c>
      <c r="G36" s="77">
        <f aca="true" t="shared" si="8" ref="G36:N36">G14</f>
        <v>0</v>
      </c>
      <c r="H36" s="77">
        <f t="shared" si="8"/>
        <v>0</v>
      </c>
      <c r="I36" s="77">
        <f t="shared" si="8"/>
        <v>0</v>
      </c>
      <c r="J36" s="57">
        <f>SUM(K36+L36+M36+N36)</f>
        <v>10000</v>
      </c>
      <c r="K36" s="77">
        <f t="shared" si="8"/>
        <v>10000</v>
      </c>
      <c r="L36" s="77">
        <f t="shared" si="8"/>
        <v>0</v>
      </c>
      <c r="M36" s="77">
        <f t="shared" si="8"/>
        <v>0</v>
      </c>
      <c r="N36" s="77">
        <f t="shared" si="8"/>
        <v>0</v>
      </c>
    </row>
    <row r="37" spans="3:14" ht="15" customHeight="1">
      <c r="C37" s="477" t="s">
        <v>80</v>
      </c>
      <c r="D37" s="478"/>
      <c r="E37" s="57">
        <f aca="true" t="shared" si="9" ref="E37:E42">SUM(F37+G37+H37+I37)</f>
        <v>0</v>
      </c>
      <c r="F37" s="77">
        <f>F15</f>
        <v>0</v>
      </c>
      <c r="G37" s="77">
        <f aca="true" t="shared" si="10" ref="G37:N37">G15</f>
        <v>0</v>
      </c>
      <c r="H37" s="77">
        <f t="shared" si="10"/>
        <v>0</v>
      </c>
      <c r="I37" s="77">
        <f t="shared" si="10"/>
        <v>0</v>
      </c>
      <c r="J37" s="57">
        <f aca="true" t="shared" si="11" ref="J37:J42">SUM(K37+L37+M37+N37)</f>
        <v>5000</v>
      </c>
      <c r="K37" s="77">
        <f t="shared" si="10"/>
        <v>5000</v>
      </c>
      <c r="L37" s="77">
        <f t="shared" si="10"/>
        <v>0</v>
      </c>
      <c r="M37" s="77">
        <f t="shared" si="10"/>
        <v>0</v>
      </c>
      <c r="N37" s="77">
        <f t="shared" si="10"/>
        <v>0</v>
      </c>
    </row>
    <row r="38" spans="3:14" ht="15" customHeight="1">
      <c r="C38" s="528">
        <v>4210</v>
      </c>
      <c r="D38" s="529"/>
      <c r="E38" s="57">
        <f t="shared" si="9"/>
        <v>0</v>
      </c>
      <c r="F38" s="78">
        <f>F10+F16+F31</f>
        <v>0</v>
      </c>
      <c r="G38" s="78">
        <f>G10+G16+G31</f>
        <v>0</v>
      </c>
      <c r="H38" s="78">
        <f>H10+H16+H31</f>
        <v>0</v>
      </c>
      <c r="I38" s="78">
        <f>I10+I16+I31</f>
        <v>0</v>
      </c>
      <c r="J38" s="57">
        <f t="shared" si="11"/>
        <v>37300</v>
      </c>
      <c r="K38" s="78">
        <f>K10+K16+K31</f>
        <v>37300</v>
      </c>
      <c r="L38" s="78">
        <f>L10+L16+L31</f>
        <v>0</v>
      </c>
      <c r="M38" s="78">
        <f>M10+M16+M31</f>
        <v>0</v>
      </c>
      <c r="N38" s="78">
        <f>N10+N16+N31</f>
        <v>0</v>
      </c>
    </row>
    <row r="39" spans="3:14" ht="15" customHeight="1">
      <c r="C39" s="530">
        <v>4300</v>
      </c>
      <c r="D39" s="531"/>
      <c r="E39" s="57">
        <f t="shared" si="9"/>
        <v>0</v>
      </c>
      <c r="F39" s="78">
        <f>F17+F32</f>
        <v>0</v>
      </c>
      <c r="G39" s="78">
        <f>G17+G32</f>
        <v>0</v>
      </c>
      <c r="H39" s="78">
        <f>H17+H32</f>
        <v>0</v>
      </c>
      <c r="I39" s="78">
        <f>I17+I32</f>
        <v>0</v>
      </c>
      <c r="J39" s="57">
        <f>SUM(K39+L39+M39+N39)</f>
        <v>102700</v>
      </c>
      <c r="K39" s="78">
        <f>K17+K32+K11</f>
        <v>102700</v>
      </c>
      <c r="L39" s="78">
        <f>L17+L32</f>
        <v>0</v>
      </c>
      <c r="M39" s="78">
        <f>M17+M32</f>
        <v>0</v>
      </c>
      <c r="N39" s="78">
        <f>N17+N32</f>
        <v>0</v>
      </c>
    </row>
    <row r="40" spans="3:14" ht="15" customHeight="1">
      <c r="C40" s="522" t="s">
        <v>104</v>
      </c>
      <c r="D40" s="523"/>
      <c r="E40" s="57">
        <f>E20</f>
        <v>0</v>
      </c>
      <c r="F40" s="57">
        <f aca="true" t="shared" si="12" ref="F40:N40">F20</f>
        <v>0</v>
      </c>
      <c r="G40" s="57">
        <f t="shared" si="12"/>
        <v>0</v>
      </c>
      <c r="H40" s="57">
        <f t="shared" si="12"/>
        <v>0</v>
      </c>
      <c r="I40" s="57">
        <f t="shared" si="12"/>
        <v>0</v>
      </c>
      <c r="J40" s="57">
        <f t="shared" si="12"/>
        <v>160000</v>
      </c>
      <c r="K40" s="57">
        <f t="shared" si="12"/>
        <v>160000</v>
      </c>
      <c r="L40" s="57">
        <f t="shared" si="12"/>
        <v>0</v>
      </c>
      <c r="M40" s="57">
        <f t="shared" si="12"/>
        <v>0</v>
      </c>
      <c r="N40" s="57">
        <f t="shared" si="12"/>
        <v>0</v>
      </c>
    </row>
    <row r="41" spans="3:14" ht="15" customHeight="1">
      <c r="C41" s="532" t="s">
        <v>232</v>
      </c>
      <c r="D41" s="523"/>
      <c r="E41" s="57">
        <f>E23</f>
        <v>0</v>
      </c>
      <c r="F41" s="57">
        <f aca="true" t="shared" si="13" ref="F41:N41">F23</f>
        <v>0</v>
      </c>
      <c r="G41" s="57">
        <f t="shared" si="13"/>
        <v>0</v>
      </c>
      <c r="H41" s="57">
        <f t="shared" si="13"/>
        <v>0</v>
      </c>
      <c r="I41" s="57">
        <f t="shared" si="13"/>
        <v>0</v>
      </c>
      <c r="J41" s="57">
        <f t="shared" si="13"/>
        <v>30000</v>
      </c>
      <c r="K41" s="57">
        <f t="shared" si="13"/>
        <v>30000</v>
      </c>
      <c r="L41" s="57">
        <f t="shared" si="13"/>
        <v>0</v>
      </c>
      <c r="M41" s="57">
        <f t="shared" si="13"/>
        <v>0</v>
      </c>
      <c r="N41" s="57">
        <f t="shared" si="13"/>
        <v>0</v>
      </c>
    </row>
    <row r="42" spans="3:14" ht="15" customHeight="1">
      <c r="C42" s="524" t="s">
        <v>108</v>
      </c>
      <c r="D42" s="525"/>
      <c r="E42" s="57">
        <f t="shared" si="9"/>
        <v>0</v>
      </c>
      <c r="F42" s="78">
        <f>F26</f>
        <v>0</v>
      </c>
      <c r="G42" s="78">
        <f aca="true" t="shared" si="14" ref="G42:N42">G26</f>
        <v>0</v>
      </c>
      <c r="H42" s="78">
        <f t="shared" si="14"/>
        <v>0</v>
      </c>
      <c r="I42" s="78">
        <f t="shared" si="14"/>
        <v>0</v>
      </c>
      <c r="J42" s="57">
        <f t="shared" si="11"/>
        <v>170000</v>
      </c>
      <c r="K42" s="78">
        <f t="shared" si="14"/>
        <v>170000</v>
      </c>
      <c r="L42" s="78">
        <f t="shared" si="14"/>
        <v>0</v>
      </c>
      <c r="M42" s="78">
        <f t="shared" si="14"/>
        <v>0</v>
      </c>
      <c r="N42" s="78">
        <f t="shared" si="14"/>
        <v>0</v>
      </c>
    </row>
    <row r="43" spans="3:14" ht="21.75" customHeight="1">
      <c r="C43" s="526" t="s">
        <v>203</v>
      </c>
      <c r="D43" s="527"/>
      <c r="E43" s="195">
        <f>SUM(E36:E42)</f>
        <v>0</v>
      </c>
      <c r="F43" s="195">
        <f aca="true" t="shared" si="15" ref="F43:N43">SUM(F36:F42)</f>
        <v>0</v>
      </c>
      <c r="G43" s="195">
        <f t="shared" si="15"/>
        <v>0</v>
      </c>
      <c r="H43" s="195">
        <f t="shared" si="15"/>
        <v>0</v>
      </c>
      <c r="I43" s="195">
        <f t="shared" si="15"/>
        <v>0</v>
      </c>
      <c r="J43" s="195">
        <f t="shared" si="15"/>
        <v>515000</v>
      </c>
      <c r="K43" s="195">
        <f t="shared" si="15"/>
        <v>515000</v>
      </c>
      <c r="L43" s="195">
        <f t="shared" si="15"/>
        <v>0</v>
      </c>
      <c r="M43" s="195">
        <f t="shared" si="15"/>
        <v>0</v>
      </c>
      <c r="N43" s="195">
        <f t="shared" si="15"/>
        <v>0</v>
      </c>
    </row>
  </sheetData>
  <sheetProtection/>
  <mergeCells count="21">
    <mergeCell ref="A1:N1"/>
    <mergeCell ref="A2:N2"/>
    <mergeCell ref="A3:N3"/>
    <mergeCell ref="J6:J7"/>
    <mergeCell ref="K6:N6"/>
    <mergeCell ref="C36:D36"/>
    <mergeCell ref="A5:N5"/>
    <mergeCell ref="F6:I6"/>
    <mergeCell ref="C6:C7"/>
    <mergeCell ref="C43:D43"/>
    <mergeCell ref="C37:D37"/>
    <mergeCell ref="C38:D38"/>
    <mergeCell ref="C39:D39"/>
    <mergeCell ref="D6:D7"/>
    <mergeCell ref="C41:D41"/>
    <mergeCell ref="C40:D40"/>
    <mergeCell ref="A33:D33"/>
    <mergeCell ref="C42:D42"/>
    <mergeCell ref="E6:E7"/>
    <mergeCell ref="B6:B7"/>
    <mergeCell ref="A6:A7"/>
  </mergeCells>
  <printOptions horizontalCentered="1"/>
  <pageMargins left="0.3937007874015748" right="0.3937007874015748" top="0.9448818897637796" bottom="0.5511811023622047" header="0.31496062992125984" footer="0.31496062992125984"/>
  <pageSetup horizontalDpi="600" verticalDpi="600" orientation="landscape" paperSize="9" scale="80" r:id="rId1"/>
  <headerFooter>
    <oddHeader>&amp;R&amp;10Załącznik Nr 14 do Uchwały Nr 125/11  
Zarządu Powiatu  
w Stargardzie Szczecińskim  
z dnia 13 stycznia 2011 r.</oddHeader>
  </headerFooter>
  <ignoredErrors>
    <ignoredError sqref="C31:C32 B30 C26 B25 B19:C19 A18 C15 B20" numberStoredAsText="1"/>
    <ignoredError sqref="J30 J20" formula="1"/>
  </ignoredErrors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1:N14"/>
  <sheetViews>
    <sheetView zoomScalePageLayoutView="0" workbookViewId="0" topLeftCell="A1">
      <selection activeCell="D6" sqref="D6:D7"/>
    </sheetView>
  </sheetViews>
  <sheetFormatPr defaultColWidth="8.796875" defaultRowHeight="14.25"/>
  <cols>
    <col min="4" max="4" width="25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7.75" customHeight="1">
      <c r="A5" s="479" t="s">
        <v>335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97.5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30" customHeight="1">
      <c r="A8" s="118" t="s">
        <v>14</v>
      </c>
      <c r="B8" s="118"/>
      <c r="C8" s="118"/>
      <c r="D8" s="119" t="s">
        <v>15</v>
      </c>
      <c r="E8" s="120">
        <f>SUM(E9)</f>
        <v>0</v>
      </c>
      <c r="F8" s="120">
        <f aca="true" t="shared" si="0" ref="F8:N8">SUM(F9)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27500</v>
      </c>
      <c r="K8" s="120">
        <f t="shared" si="0"/>
        <v>27500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s="257" customFormat="1" ht="27.75" customHeight="1">
      <c r="A9" s="251"/>
      <c r="B9" s="252" t="s">
        <v>16</v>
      </c>
      <c r="C9" s="252"/>
      <c r="D9" s="253" t="s">
        <v>17</v>
      </c>
      <c r="E9" s="254">
        <f>SUM(E10+E11+E12+E13)</f>
        <v>0</v>
      </c>
      <c r="F9" s="254">
        <f aca="true" t="shared" si="1" ref="F9:N9">SUM(F10+F11+F12+F13)</f>
        <v>0</v>
      </c>
      <c r="G9" s="254">
        <f t="shared" si="1"/>
        <v>0</v>
      </c>
      <c r="H9" s="254">
        <f t="shared" si="1"/>
        <v>0</v>
      </c>
      <c r="I9" s="254">
        <f t="shared" si="1"/>
        <v>0</v>
      </c>
      <c r="J9" s="254">
        <f t="shared" si="1"/>
        <v>27500</v>
      </c>
      <c r="K9" s="254">
        <f t="shared" si="1"/>
        <v>27500</v>
      </c>
      <c r="L9" s="254">
        <f t="shared" si="1"/>
        <v>0</v>
      </c>
      <c r="M9" s="254">
        <f t="shared" si="1"/>
        <v>0</v>
      </c>
      <c r="N9" s="254">
        <f t="shared" si="1"/>
        <v>0</v>
      </c>
    </row>
    <row r="10" spans="1:14" ht="34.5" customHeight="1">
      <c r="A10" s="100"/>
      <c r="B10" s="2"/>
      <c r="C10" s="39" t="s">
        <v>77</v>
      </c>
      <c r="D10" s="36" t="s">
        <v>299</v>
      </c>
      <c r="E10" s="57">
        <f>SUM(F10+G10+H10+I10)</f>
        <v>0</v>
      </c>
      <c r="F10" s="57">
        <v>0</v>
      </c>
      <c r="G10" s="57">
        <v>0</v>
      </c>
      <c r="H10" s="57">
        <v>0</v>
      </c>
      <c r="I10" s="57">
        <v>0</v>
      </c>
      <c r="J10" s="57">
        <f>SUM(K10+L10+M10+N10)</f>
        <v>11000</v>
      </c>
      <c r="K10" s="57">
        <v>11000</v>
      </c>
      <c r="L10" s="57">
        <v>0</v>
      </c>
      <c r="M10" s="57">
        <v>0</v>
      </c>
      <c r="N10" s="57">
        <v>0</v>
      </c>
    </row>
    <row r="11" spans="1:14" ht="24" customHeight="1">
      <c r="A11" s="100"/>
      <c r="B11" s="3"/>
      <c r="C11" s="39" t="s">
        <v>20</v>
      </c>
      <c r="D11" s="50" t="s">
        <v>21</v>
      </c>
      <c r="E11" s="57">
        <f>SUM(F11+G11+H11+I11)</f>
        <v>0</v>
      </c>
      <c r="F11" s="57">
        <v>0</v>
      </c>
      <c r="G11" s="57">
        <v>0</v>
      </c>
      <c r="H11" s="57">
        <v>0</v>
      </c>
      <c r="I11" s="57">
        <v>0</v>
      </c>
      <c r="J11" s="57">
        <f>SUM(K11+L11+M11+N11)</f>
        <v>2000</v>
      </c>
      <c r="K11" s="57">
        <v>2000</v>
      </c>
      <c r="L11" s="57">
        <v>0</v>
      </c>
      <c r="M11" s="57">
        <v>0</v>
      </c>
      <c r="N11" s="57">
        <v>0</v>
      </c>
    </row>
    <row r="12" spans="1:14" ht="24" customHeight="1">
      <c r="A12" s="100"/>
      <c r="B12" s="3"/>
      <c r="C12" s="39" t="s">
        <v>82</v>
      </c>
      <c r="D12" s="36" t="s">
        <v>83</v>
      </c>
      <c r="E12" s="57">
        <f>SUM(F12+G12+H12+I12)</f>
        <v>0</v>
      </c>
      <c r="F12" s="57">
        <v>0</v>
      </c>
      <c r="G12" s="57">
        <v>0</v>
      </c>
      <c r="H12" s="57">
        <v>0</v>
      </c>
      <c r="I12" s="57">
        <v>0</v>
      </c>
      <c r="J12" s="57">
        <f>SUM(K12+L12+M12+N12)</f>
        <v>10000</v>
      </c>
      <c r="K12" s="58">
        <v>10000</v>
      </c>
      <c r="L12" s="57">
        <v>0</v>
      </c>
      <c r="M12" s="57">
        <v>0</v>
      </c>
      <c r="N12" s="57">
        <v>0</v>
      </c>
    </row>
    <row r="13" spans="1:14" ht="43.5" customHeight="1">
      <c r="A13" s="100"/>
      <c r="B13" s="3"/>
      <c r="C13" s="39" t="s">
        <v>75</v>
      </c>
      <c r="D13" s="36" t="s">
        <v>300</v>
      </c>
      <c r="E13" s="57">
        <f>SUM(F13+G13+H13+I13)</f>
        <v>0</v>
      </c>
      <c r="F13" s="57">
        <v>0</v>
      </c>
      <c r="G13" s="57">
        <v>0</v>
      </c>
      <c r="H13" s="57">
        <v>0</v>
      </c>
      <c r="I13" s="57">
        <v>0</v>
      </c>
      <c r="J13" s="57">
        <f>SUM(K13+L13+M13+N13)</f>
        <v>4500</v>
      </c>
      <c r="K13" s="57">
        <v>4500</v>
      </c>
      <c r="L13" s="57">
        <v>0</v>
      </c>
      <c r="M13" s="57">
        <v>0</v>
      </c>
      <c r="N13" s="57">
        <v>0</v>
      </c>
    </row>
    <row r="14" spans="1:14" ht="27.75" customHeight="1">
      <c r="A14" s="471" t="s">
        <v>38</v>
      </c>
      <c r="B14" s="471"/>
      <c r="C14" s="471"/>
      <c r="D14" s="472"/>
      <c r="E14" s="117">
        <f>SUM(E8)</f>
        <v>0</v>
      </c>
      <c r="F14" s="117">
        <f aca="true" t="shared" si="2" ref="F14:N14">SUM(F8)</f>
        <v>0</v>
      </c>
      <c r="G14" s="117">
        <f t="shared" si="2"/>
        <v>0</v>
      </c>
      <c r="H14" s="117">
        <f t="shared" si="2"/>
        <v>0</v>
      </c>
      <c r="I14" s="117">
        <f t="shared" si="2"/>
        <v>0</v>
      </c>
      <c r="J14" s="117">
        <f t="shared" si="2"/>
        <v>27500</v>
      </c>
      <c r="K14" s="117">
        <f t="shared" si="2"/>
        <v>27500</v>
      </c>
      <c r="L14" s="117">
        <f t="shared" si="2"/>
        <v>0</v>
      </c>
      <c r="M14" s="117">
        <f t="shared" si="2"/>
        <v>0</v>
      </c>
      <c r="N14" s="117">
        <f t="shared" si="2"/>
        <v>0</v>
      </c>
    </row>
  </sheetData>
  <sheetProtection/>
  <mergeCells count="13">
    <mergeCell ref="F6:I6"/>
    <mergeCell ref="J6:J7"/>
    <mergeCell ref="K6:N6"/>
    <mergeCell ref="A1:N1"/>
    <mergeCell ref="A2:N2"/>
    <mergeCell ref="A3:N3"/>
    <mergeCell ref="A14:D14"/>
    <mergeCell ref="A5:N5"/>
    <mergeCell ref="A6:A7"/>
    <mergeCell ref="B6:B7"/>
    <mergeCell ref="C6:C7"/>
    <mergeCell ref="D6:D7"/>
    <mergeCell ref="E6:E7"/>
  </mergeCells>
  <printOptions horizontalCentered="1"/>
  <pageMargins left="0.3937007874015748" right="0.3937007874015748" top="1.1811023622047245" bottom="0.5511811023622047" header="0.4724409448818898" footer="0.31496062992125984"/>
  <pageSetup horizontalDpi="300" verticalDpi="300" orientation="landscape" paperSize="9" scale="80" r:id="rId1"/>
  <headerFooter>
    <oddHeader>&amp;R&amp;10Załącznik  Nr 15 do Uchwały Nr 125/11  
Zarządu Powiatu 
w Stargardzie Szczecińskim  
z dnia 13 stycznia 2011 r.</oddHeader>
  </headerFooter>
  <ignoredErrors>
    <ignoredError sqref="A8:C9 B10:C13" numberStoredAsText="1"/>
  </ignoredErrors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1:N204"/>
  <sheetViews>
    <sheetView tabSelected="1" zoomScalePageLayoutView="0" workbookViewId="0" topLeftCell="A1">
      <pane ySplit="9" topLeftCell="A88" activePane="bottomLeft" state="frozen"/>
      <selection pane="topLeft" activeCell="A1" sqref="A1"/>
      <selection pane="bottomLeft" activeCell="F109" sqref="F109"/>
    </sheetView>
  </sheetViews>
  <sheetFormatPr defaultColWidth="8.796875" defaultRowHeight="14.25"/>
  <cols>
    <col min="1" max="1" width="5.19921875" style="203" customWidth="1"/>
    <col min="2" max="2" width="8.8984375" style="203" customWidth="1"/>
    <col min="3" max="3" width="5.19921875" style="203" customWidth="1"/>
    <col min="4" max="4" width="30.59765625" style="203" customWidth="1"/>
    <col min="5" max="5" width="14.19921875" style="295" customWidth="1"/>
    <col min="6" max="6" width="11.19921875" style="282" customWidth="1"/>
    <col min="7" max="7" width="11.59765625" style="282" customWidth="1"/>
    <col min="8" max="9" width="12.8984375" style="282" customWidth="1"/>
    <col min="10" max="10" width="16.59765625" style="203" customWidth="1"/>
    <col min="11" max="11" width="16.19921875" style="203" customWidth="1"/>
    <col min="12" max="16384" width="9" style="20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1" ht="58.5" customHeight="1">
      <c r="A5" s="540" t="s">
        <v>474</v>
      </c>
      <c r="B5" s="541"/>
      <c r="C5" s="541"/>
      <c r="D5" s="541"/>
      <c r="E5" s="541"/>
      <c r="F5" s="541"/>
      <c r="G5" s="541"/>
      <c r="H5" s="541"/>
      <c r="I5" s="541"/>
      <c r="J5" s="541"/>
      <c r="K5" s="542"/>
    </row>
    <row r="6" spans="1:5" ht="18" customHeight="1">
      <c r="A6" s="204"/>
      <c r="B6" s="204"/>
      <c r="C6" s="204"/>
      <c r="D6" s="204"/>
      <c r="E6" s="204"/>
    </row>
    <row r="7" spans="1:11" s="296" customFormat="1" ht="15" customHeight="1">
      <c r="A7" s="557" t="s">
        <v>3</v>
      </c>
      <c r="B7" s="557" t="s">
        <v>338</v>
      </c>
      <c r="C7" s="557" t="s">
        <v>5</v>
      </c>
      <c r="D7" s="557" t="s">
        <v>339</v>
      </c>
      <c r="E7" s="557" t="s">
        <v>475</v>
      </c>
      <c r="F7" s="558" t="s">
        <v>340</v>
      </c>
      <c r="G7" s="558"/>
      <c r="H7" s="558"/>
      <c r="I7" s="558"/>
      <c r="J7" s="539" t="s">
        <v>341</v>
      </c>
      <c r="K7" s="539"/>
    </row>
    <row r="8" spans="1:11" s="299" customFormat="1" ht="127.5" customHeight="1">
      <c r="A8" s="557"/>
      <c r="B8" s="557"/>
      <c r="C8" s="557"/>
      <c r="D8" s="557"/>
      <c r="E8" s="557"/>
      <c r="F8" s="297" t="s">
        <v>10</v>
      </c>
      <c r="G8" s="297" t="s">
        <v>11</v>
      </c>
      <c r="H8" s="298" t="s">
        <v>13</v>
      </c>
      <c r="I8" s="298" t="s">
        <v>342</v>
      </c>
      <c r="J8" s="52" t="s">
        <v>343</v>
      </c>
      <c r="K8" s="52" t="s">
        <v>485</v>
      </c>
    </row>
    <row r="9" spans="1:11" s="206" customFormat="1" ht="13.5" customHeight="1">
      <c r="A9" s="207">
        <v>1</v>
      </c>
      <c r="B9" s="207">
        <v>2</v>
      </c>
      <c r="C9" s="207">
        <v>3</v>
      </c>
      <c r="D9" s="207">
        <v>4</v>
      </c>
      <c r="E9" s="207">
        <v>5</v>
      </c>
      <c r="F9" s="208">
        <v>6</v>
      </c>
      <c r="G9" s="208">
        <v>7</v>
      </c>
      <c r="H9" s="208">
        <v>8</v>
      </c>
      <c r="I9" s="208">
        <v>9</v>
      </c>
      <c r="J9" s="244">
        <v>10</v>
      </c>
      <c r="K9" s="244">
        <v>11</v>
      </c>
    </row>
    <row r="10" spans="1:11" s="206" customFormat="1" ht="18.75" customHeight="1">
      <c r="A10" s="209" t="s">
        <v>130</v>
      </c>
      <c r="B10" s="209"/>
      <c r="C10" s="209"/>
      <c r="D10" s="210" t="s">
        <v>131</v>
      </c>
      <c r="E10" s="283">
        <f>E11</f>
        <v>75000</v>
      </c>
      <c r="F10" s="283">
        <f>F11</f>
        <v>0</v>
      </c>
      <c r="G10" s="283">
        <f>G11</f>
        <v>75000</v>
      </c>
      <c r="H10" s="283">
        <f>H11</f>
        <v>0</v>
      </c>
      <c r="I10" s="283">
        <f>I11</f>
        <v>0</v>
      </c>
      <c r="J10" s="211"/>
      <c r="K10" s="211"/>
    </row>
    <row r="11" spans="1:11" s="206" customFormat="1" ht="25.5">
      <c r="A11" s="548"/>
      <c r="B11" s="212" t="s">
        <v>132</v>
      </c>
      <c r="C11" s="212"/>
      <c r="D11" s="213" t="s">
        <v>133</v>
      </c>
      <c r="E11" s="284">
        <f>SUM(E12)</f>
        <v>75000</v>
      </c>
      <c r="F11" s="284">
        <f>SUM(F12)</f>
        <v>0</v>
      </c>
      <c r="G11" s="284">
        <f>SUM(G12)</f>
        <v>75000</v>
      </c>
      <c r="H11" s="284">
        <f>SUM(H12)</f>
        <v>0</v>
      </c>
      <c r="I11" s="284">
        <f>SUM(I12)</f>
        <v>0</v>
      </c>
      <c r="J11" s="241"/>
      <c r="K11" s="241"/>
    </row>
    <row r="12" spans="1:11" s="206" customFormat="1" ht="74.25" customHeight="1">
      <c r="A12" s="548"/>
      <c r="B12" s="214"/>
      <c r="C12" s="214" t="s">
        <v>172</v>
      </c>
      <c r="D12" s="215" t="s">
        <v>344</v>
      </c>
      <c r="E12" s="285">
        <f>SUM(F12:I12)</f>
        <v>75000</v>
      </c>
      <c r="F12" s="285">
        <v>0</v>
      </c>
      <c r="G12" s="285">
        <v>75000</v>
      </c>
      <c r="H12" s="285">
        <v>0</v>
      </c>
      <c r="I12" s="285">
        <v>0</v>
      </c>
      <c r="J12" s="109" t="s">
        <v>486</v>
      </c>
      <c r="K12" s="109" t="s">
        <v>486</v>
      </c>
    </row>
    <row r="13" spans="1:11" s="206" customFormat="1" ht="20.25" customHeight="1">
      <c r="A13" s="216" t="s">
        <v>118</v>
      </c>
      <c r="B13" s="216"/>
      <c r="C13" s="216"/>
      <c r="D13" s="217" t="s">
        <v>345</v>
      </c>
      <c r="E13" s="286">
        <f aca="true" t="shared" si="0" ref="E13:I14">E14</f>
        <v>75000</v>
      </c>
      <c r="F13" s="286">
        <f t="shared" si="0"/>
        <v>75000</v>
      </c>
      <c r="G13" s="286">
        <f t="shared" si="0"/>
        <v>0</v>
      </c>
      <c r="H13" s="286">
        <f t="shared" si="0"/>
        <v>0</v>
      </c>
      <c r="I13" s="286">
        <f t="shared" si="0"/>
        <v>0</v>
      </c>
      <c r="J13" s="211"/>
      <c r="K13" s="211"/>
    </row>
    <row r="14" spans="1:11" s="206" customFormat="1" ht="18.75" customHeight="1">
      <c r="A14" s="218"/>
      <c r="B14" s="219" t="s">
        <v>120</v>
      </c>
      <c r="C14" s="219"/>
      <c r="D14" s="220" t="s">
        <v>121</v>
      </c>
      <c r="E14" s="287">
        <f t="shared" si="0"/>
        <v>75000</v>
      </c>
      <c r="F14" s="287">
        <f t="shared" si="0"/>
        <v>75000</v>
      </c>
      <c r="G14" s="287">
        <f t="shared" si="0"/>
        <v>0</v>
      </c>
      <c r="H14" s="287">
        <f t="shared" si="0"/>
        <v>0</v>
      </c>
      <c r="I14" s="287">
        <f t="shared" si="0"/>
        <v>0</v>
      </c>
      <c r="J14" s="241"/>
      <c r="K14" s="241"/>
    </row>
    <row r="15" spans="1:11" s="206" customFormat="1" ht="76.5" customHeight="1">
      <c r="A15" s="218"/>
      <c r="B15" s="214"/>
      <c r="C15" s="214" t="s">
        <v>228</v>
      </c>
      <c r="D15" s="221" t="s">
        <v>229</v>
      </c>
      <c r="E15" s="288">
        <f>SUM(F15:I15)</f>
        <v>75000</v>
      </c>
      <c r="F15" s="289">
        <v>75000</v>
      </c>
      <c r="G15" s="289">
        <v>0</v>
      </c>
      <c r="H15" s="289">
        <v>0</v>
      </c>
      <c r="I15" s="289">
        <v>0</v>
      </c>
      <c r="J15" s="109" t="s">
        <v>346</v>
      </c>
      <c r="K15" s="109" t="s">
        <v>346</v>
      </c>
    </row>
    <row r="16" spans="1:11" s="206" customFormat="1" ht="18.75" customHeight="1">
      <c r="A16" s="209" t="s">
        <v>156</v>
      </c>
      <c r="B16" s="209"/>
      <c r="C16" s="209"/>
      <c r="D16" s="222" t="s">
        <v>200</v>
      </c>
      <c r="E16" s="286">
        <f>E17+E21</f>
        <v>3133770</v>
      </c>
      <c r="F16" s="286">
        <f>F17+F21</f>
        <v>2833770</v>
      </c>
      <c r="G16" s="286">
        <f>G17+G21</f>
        <v>0</v>
      </c>
      <c r="H16" s="286">
        <f>H17+H21</f>
        <v>0</v>
      </c>
      <c r="I16" s="286">
        <f>I17+I21</f>
        <v>300000</v>
      </c>
      <c r="J16" s="211"/>
      <c r="K16" s="211"/>
    </row>
    <row r="17" spans="1:11" s="206" customFormat="1" ht="18.75" customHeight="1">
      <c r="A17" s="223"/>
      <c r="B17" s="212" t="s">
        <v>201</v>
      </c>
      <c r="C17" s="212"/>
      <c r="D17" s="224" t="s">
        <v>202</v>
      </c>
      <c r="E17" s="287">
        <f>SUM(E18:E20)</f>
        <v>2833770</v>
      </c>
      <c r="F17" s="287">
        <f>SUM(F18:F20)</f>
        <v>2833770</v>
      </c>
      <c r="G17" s="287">
        <f>SUM(G18:G20)</f>
        <v>0</v>
      </c>
      <c r="H17" s="287">
        <f>SUM(H18:H20)</f>
        <v>0</v>
      </c>
      <c r="I17" s="287">
        <f>SUM(I18:I20)</f>
        <v>0</v>
      </c>
      <c r="J17" s="241"/>
      <c r="K17" s="241"/>
    </row>
    <row r="18" spans="1:11" ht="84.75" customHeight="1">
      <c r="A18" s="223"/>
      <c r="B18" s="225"/>
      <c r="C18" s="239" t="s">
        <v>436</v>
      </c>
      <c r="D18" s="240" t="s">
        <v>437</v>
      </c>
      <c r="E18" s="285">
        <f>SUM(F18:I18)</f>
        <v>1300000</v>
      </c>
      <c r="F18" s="285">
        <v>1300000</v>
      </c>
      <c r="G18" s="285">
        <v>0</v>
      </c>
      <c r="H18" s="285">
        <v>0</v>
      </c>
      <c r="I18" s="285">
        <v>0</v>
      </c>
      <c r="J18" s="109" t="s">
        <v>504</v>
      </c>
      <c r="K18" s="109" t="s">
        <v>504</v>
      </c>
    </row>
    <row r="19" spans="1:11" ht="81.75" customHeight="1">
      <c r="A19" s="223"/>
      <c r="B19" s="225"/>
      <c r="C19" s="214" t="s">
        <v>195</v>
      </c>
      <c r="D19" s="221" t="s">
        <v>347</v>
      </c>
      <c r="E19" s="285">
        <f>SUM(F19:I19)</f>
        <v>70000</v>
      </c>
      <c r="F19" s="285">
        <v>70000</v>
      </c>
      <c r="G19" s="285">
        <v>0</v>
      </c>
      <c r="H19" s="285">
        <v>0</v>
      </c>
      <c r="I19" s="285">
        <v>0</v>
      </c>
      <c r="J19" s="109" t="s">
        <v>504</v>
      </c>
      <c r="K19" s="109" t="s">
        <v>504</v>
      </c>
    </row>
    <row r="20" spans="1:11" ht="75" customHeight="1">
      <c r="A20" s="223"/>
      <c r="B20" s="225"/>
      <c r="C20" s="214" t="s">
        <v>271</v>
      </c>
      <c r="D20" s="221" t="s">
        <v>294</v>
      </c>
      <c r="E20" s="285">
        <f>SUM(F20:I20)</f>
        <v>1463770</v>
      </c>
      <c r="F20" s="285">
        <v>1463770</v>
      </c>
      <c r="G20" s="285">
        <v>0</v>
      </c>
      <c r="H20" s="285">
        <v>0</v>
      </c>
      <c r="I20" s="285">
        <v>0</v>
      </c>
      <c r="J20" s="109" t="s">
        <v>504</v>
      </c>
      <c r="K20" s="109" t="s">
        <v>504</v>
      </c>
    </row>
    <row r="21" spans="1:11" ht="12.75">
      <c r="A21" s="223"/>
      <c r="B21" s="226">
        <v>60016</v>
      </c>
      <c r="C21" s="212"/>
      <c r="D21" s="224" t="s">
        <v>157</v>
      </c>
      <c r="E21" s="284">
        <f>SUM(E22)</f>
        <v>300000</v>
      </c>
      <c r="F21" s="284">
        <f>SUM(F22)</f>
        <v>0</v>
      </c>
      <c r="G21" s="284">
        <f>SUM(G22)</f>
        <v>0</v>
      </c>
      <c r="H21" s="284">
        <f>SUM(H22)</f>
        <v>0</v>
      </c>
      <c r="I21" s="284">
        <f>SUM(I22)</f>
        <v>300000</v>
      </c>
      <c r="J21" s="242"/>
      <c r="K21" s="242"/>
    </row>
    <row r="22" spans="1:11" ht="78.75" customHeight="1">
      <c r="A22" s="223"/>
      <c r="B22" s="227"/>
      <c r="C22" s="214" t="s">
        <v>104</v>
      </c>
      <c r="D22" s="221" t="s">
        <v>233</v>
      </c>
      <c r="E22" s="285">
        <f>SUM(F22:I22)</f>
        <v>300000</v>
      </c>
      <c r="F22" s="285">
        <v>0</v>
      </c>
      <c r="G22" s="285">
        <v>0</v>
      </c>
      <c r="H22" s="285">
        <v>0</v>
      </c>
      <c r="I22" s="285">
        <v>300000</v>
      </c>
      <c r="J22" s="245" t="s">
        <v>505</v>
      </c>
      <c r="K22" s="245" t="s">
        <v>505</v>
      </c>
    </row>
    <row r="23" spans="1:11" ht="23.25" customHeight="1">
      <c r="A23" s="228">
        <v>700</v>
      </c>
      <c r="B23" s="228"/>
      <c r="C23" s="209"/>
      <c r="D23" s="222" t="s">
        <v>135</v>
      </c>
      <c r="E23" s="283">
        <f>E24</f>
        <v>67000</v>
      </c>
      <c r="F23" s="283">
        <f>SUM(F24)</f>
        <v>0</v>
      </c>
      <c r="G23" s="283">
        <f>SUM(G24)</f>
        <v>67000</v>
      </c>
      <c r="H23" s="283">
        <f>SUM(H24)</f>
        <v>0</v>
      </c>
      <c r="I23" s="283">
        <f>SUM(I24)</f>
        <v>0</v>
      </c>
      <c r="J23" s="211"/>
      <c r="K23" s="211"/>
    </row>
    <row r="24" spans="1:11" ht="25.5">
      <c r="A24" s="229"/>
      <c r="B24" s="226">
        <v>70005</v>
      </c>
      <c r="C24" s="212"/>
      <c r="D24" s="224" t="s">
        <v>137</v>
      </c>
      <c r="E24" s="284">
        <f>SUM(E25:E25)</f>
        <v>67000</v>
      </c>
      <c r="F24" s="284">
        <f>SUM(F25:F25)</f>
        <v>0</v>
      </c>
      <c r="G24" s="284">
        <f>SUM(G25:G25)</f>
        <v>67000</v>
      </c>
      <c r="H24" s="284">
        <f>SUM(H25:H25)</f>
        <v>0</v>
      </c>
      <c r="I24" s="284">
        <f>SUM(I25:I25)</f>
        <v>0</v>
      </c>
      <c r="J24" s="242"/>
      <c r="K24" s="242"/>
    </row>
    <row r="25" spans="1:11" ht="63.75">
      <c r="A25" s="229"/>
      <c r="B25" s="229"/>
      <c r="C25" s="214" t="s">
        <v>172</v>
      </c>
      <c r="D25" s="215" t="s">
        <v>344</v>
      </c>
      <c r="E25" s="285">
        <f>SUM(F25:I25)</f>
        <v>67000</v>
      </c>
      <c r="F25" s="289">
        <v>0</v>
      </c>
      <c r="G25" s="289">
        <v>67000</v>
      </c>
      <c r="H25" s="289">
        <v>0</v>
      </c>
      <c r="I25" s="289">
        <v>0</v>
      </c>
      <c r="J25" s="109" t="s">
        <v>486</v>
      </c>
      <c r="K25" s="109" t="s">
        <v>486</v>
      </c>
    </row>
    <row r="26" spans="1:11" ht="22.5" customHeight="1">
      <c r="A26" s="209" t="s">
        <v>147</v>
      </c>
      <c r="B26" s="209"/>
      <c r="C26" s="209"/>
      <c r="D26" s="222" t="s">
        <v>148</v>
      </c>
      <c r="E26" s="286">
        <f>E27+E29+E31</f>
        <v>617000</v>
      </c>
      <c r="F26" s="286">
        <f>F27+F29+F31</f>
        <v>0</v>
      </c>
      <c r="G26" s="286">
        <f>G27+G29+G31</f>
        <v>617000</v>
      </c>
      <c r="H26" s="286">
        <f>H27+H29+H31</f>
        <v>0</v>
      </c>
      <c r="I26" s="286">
        <f>I27+I29+I31</f>
        <v>0</v>
      </c>
      <c r="J26" s="211"/>
      <c r="K26" s="211"/>
    </row>
    <row r="27" spans="1:11" ht="25.5">
      <c r="A27" s="223"/>
      <c r="B27" s="212" t="s">
        <v>149</v>
      </c>
      <c r="C27" s="212"/>
      <c r="D27" s="224" t="s">
        <v>348</v>
      </c>
      <c r="E27" s="287">
        <f>SUM(E28)</f>
        <v>213000</v>
      </c>
      <c r="F27" s="287">
        <f>SUM(F28)</f>
        <v>0</v>
      </c>
      <c r="G27" s="287">
        <f>SUM(G28)</f>
        <v>213000</v>
      </c>
      <c r="H27" s="287">
        <f>SUM(H28)</f>
        <v>0</v>
      </c>
      <c r="I27" s="287">
        <f>SUM(I28)</f>
        <v>0</v>
      </c>
      <c r="J27" s="242"/>
      <c r="K27" s="242"/>
    </row>
    <row r="28" spans="1:11" ht="63.75">
      <c r="A28" s="223"/>
      <c r="B28" s="214"/>
      <c r="C28" s="214" t="s">
        <v>172</v>
      </c>
      <c r="D28" s="215" t="s">
        <v>344</v>
      </c>
      <c r="E28" s="285">
        <f>SUM(F28:I28)</f>
        <v>213000</v>
      </c>
      <c r="F28" s="289">
        <v>0</v>
      </c>
      <c r="G28" s="289">
        <v>213000</v>
      </c>
      <c r="H28" s="289">
        <v>0</v>
      </c>
      <c r="I28" s="289">
        <v>0</v>
      </c>
      <c r="J28" s="109" t="s">
        <v>487</v>
      </c>
      <c r="K28" s="109" t="s">
        <v>487</v>
      </c>
    </row>
    <row r="29" spans="1:11" ht="25.5">
      <c r="A29" s="223"/>
      <c r="B29" s="212" t="s">
        <v>151</v>
      </c>
      <c r="C29" s="212"/>
      <c r="D29" s="213" t="s">
        <v>152</v>
      </c>
      <c r="E29" s="287">
        <f>SUM(E30)</f>
        <v>55000</v>
      </c>
      <c r="F29" s="287">
        <f>SUM(F30)</f>
        <v>0</v>
      </c>
      <c r="G29" s="287">
        <f>SUM(G30)</f>
        <v>55000</v>
      </c>
      <c r="H29" s="287">
        <f>SUM(H30)</f>
        <v>0</v>
      </c>
      <c r="I29" s="287">
        <f>SUM(I30)</f>
        <v>0</v>
      </c>
      <c r="J29" s="242"/>
      <c r="K29" s="242"/>
    </row>
    <row r="30" spans="1:11" ht="63.75">
      <c r="A30" s="223"/>
      <c r="B30" s="214"/>
      <c r="C30" s="214" t="s">
        <v>172</v>
      </c>
      <c r="D30" s="215" t="s">
        <v>344</v>
      </c>
      <c r="E30" s="290">
        <f>SUM(F30:I30)</f>
        <v>55000</v>
      </c>
      <c r="F30" s="289">
        <v>0</v>
      </c>
      <c r="G30" s="289">
        <v>55000</v>
      </c>
      <c r="H30" s="289">
        <v>0</v>
      </c>
      <c r="I30" s="289">
        <v>0</v>
      </c>
      <c r="J30" s="109" t="s">
        <v>487</v>
      </c>
      <c r="K30" s="109" t="s">
        <v>487</v>
      </c>
    </row>
    <row r="31" spans="1:11" ht="19.5" customHeight="1">
      <c r="A31" s="223"/>
      <c r="B31" s="212" t="s">
        <v>234</v>
      </c>
      <c r="C31" s="212"/>
      <c r="D31" s="213" t="s">
        <v>349</v>
      </c>
      <c r="E31" s="287">
        <f>SUM(E32)</f>
        <v>349000</v>
      </c>
      <c r="F31" s="287">
        <f>SUM(F32)</f>
        <v>0</v>
      </c>
      <c r="G31" s="287">
        <f>SUM(G32)</f>
        <v>349000</v>
      </c>
      <c r="H31" s="287">
        <f>SUM(H32)</f>
        <v>0</v>
      </c>
      <c r="I31" s="287">
        <f>SUM(I32)</f>
        <v>0</v>
      </c>
      <c r="J31" s="242"/>
      <c r="K31" s="242"/>
    </row>
    <row r="32" spans="1:11" ht="63.75">
      <c r="A32" s="223"/>
      <c r="B32" s="214"/>
      <c r="C32" s="214" t="s">
        <v>172</v>
      </c>
      <c r="D32" s="215" t="s">
        <v>344</v>
      </c>
      <c r="E32" s="285">
        <f>SUM(F32:I32)</f>
        <v>349000</v>
      </c>
      <c r="F32" s="289">
        <v>0</v>
      </c>
      <c r="G32" s="289">
        <v>349000</v>
      </c>
      <c r="H32" s="289">
        <v>0</v>
      </c>
      <c r="I32" s="289">
        <v>0</v>
      </c>
      <c r="J32" s="109" t="s">
        <v>350</v>
      </c>
      <c r="K32" s="109" t="s">
        <v>350</v>
      </c>
    </row>
    <row r="33" spans="1:11" ht="21.75" customHeight="1">
      <c r="A33" s="209" t="s">
        <v>14</v>
      </c>
      <c r="B33" s="209"/>
      <c r="C33" s="209"/>
      <c r="D33" s="222" t="s">
        <v>15</v>
      </c>
      <c r="E33" s="286">
        <f>E34+E36</f>
        <v>299800</v>
      </c>
      <c r="F33" s="286">
        <f>F34+F36</f>
        <v>0</v>
      </c>
      <c r="G33" s="286">
        <f>G34+G36</f>
        <v>296800</v>
      </c>
      <c r="H33" s="286">
        <f>H34+H36</f>
        <v>3000</v>
      </c>
      <c r="I33" s="286">
        <f>I34+I36</f>
        <v>0</v>
      </c>
      <c r="J33" s="211"/>
      <c r="K33" s="211"/>
    </row>
    <row r="34" spans="1:11" ht="17.25" customHeight="1">
      <c r="A34" s="223"/>
      <c r="B34" s="212" t="s">
        <v>55</v>
      </c>
      <c r="C34" s="212"/>
      <c r="D34" s="224" t="s">
        <v>56</v>
      </c>
      <c r="E34" s="287">
        <f>SUM(E35:E35)</f>
        <v>255800</v>
      </c>
      <c r="F34" s="287">
        <f>SUM(F35:F35)</f>
        <v>0</v>
      </c>
      <c r="G34" s="287">
        <f>SUM(G35:G35)</f>
        <v>255800</v>
      </c>
      <c r="H34" s="287">
        <f>SUM(H35:H35)</f>
        <v>0</v>
      </c>
      <c r="I34" s="287">
        <f>SUM(I35:I35)</f>
        <v>0</v>
      </c>
      <c r="J34" s="242"/>
      <c r="K34" s="242"/>
    </row>
    <row r="35" spans="1:11" ht="63.75">
      <c r="A35" s="223"/>
      <c r="B35" s="214"/>
      <c r="C35" s="214" t="s">
        <v>172</v>
      </c>
      <c r="D35" s="215" t="s">
        <v>344</v>
      </c>
      <c r="E35" s="285">
        <f>SUM(F35:H35)</f>
        <v>255800</v>
      </c>
      <c r="F35" s="289">
        <v>0</v>
      </c>
      <c r="G35" s="289">
        <v>255800</v>
      </c>
      <c r="H35" s="289">
        <v>0</v>
      </c>
      <c r="I35" s="289">
        <v>0</v>
      </c>
      <c r="J35" s="109" t="s">
        <v>351</v>
      </c>
      <c r="K35" s="109" t="s">
        <v>351</v>
      </c>
    </row>
    <row r="36" spans="1:11" ht="20.25" customHeight="1">
      <c r="A36" s="223"/>
      <c r="B36" s="212" t="s">
        <v>174</v>
      </c>
      <c r="C36" s="212"/>
      <c r="D36" s="224" t="s">
        <v>179</v>
      </c>
      <c r="E36" s="287">
        <f>SUM(E37:E38)</f>
        <v>44000</v>
      </c>
      <c r="F36" s="287">
        <f>SUM(F37:F38)</f>
        <v>0</v>
      </c>
      <c r="G36" s="287">
        <f>SUM(G37:G38)</f>
        <v>41000</v>
      </c>
      <c r="H36" s="287">
        <f>SUM(H37:H38)</f>
        <v>3000</v>
      </c>
      <c r="I36" s="287">
        <f>SUM(I37:I38)</f>
        <v>0</v>
      </c>
      <c r="J36" s="242"/>
      <c r="K36" s="242"/>
    </row>
    <row r="37" spans="1:11" ht="63.75">
      <c r="A37" s="223"/>
      <c r="B37" s="230"/>
      <c r="C37" s="214" t="s">
        <v>172</v>
      </c>
      <c r="D37" s="215" t="s">
        <v>344</v>
      </c>
      <c r="E37" s="285">
        <f>SUM(F37:I37)</f>
        <v>41000</v>
      </c>
      <c r="F37" s="289">
        <v>0</v>
      </c>
      <c r="G37" s="291">
        <v>41000</v>
      </c>
      <c r="H37" s="289">
        <v>0</v>
      </c>
      <c r="I37" s="289">
        <v>0</v>
      </c>
      <c r="J37" s="109" t="s">
        <v>352</v>
      </c>
      <c r="K37" s="109" t="s">
        <v>352</v>
      </c>
    </row>
    <row r="38" spans="1:11" ht="63.75">
      <c r="A38" s="223"/>
      <c r="B38" s="230"/>
      <c r="C38" s="214" t="s">
        <v>236</v>
      </c>
      <c r="D38" s="215" t="s">
        <v>237</v>
      </c>
      <c r="E38" s="285">
        <f>SUM(F38:I38)</f>
        <v>3000</v>
      </c>
      <c r="F38" s="289">
        <v>0</v>
      </c>
      <c r="G38" s="291">
        <v>0</v>
      </c>
      <c r="H38" s="289">
        <v>3000</v>
      </c>
      <c r="I38" s="289">
        <v>0</v>
      </c>
      <c r="J38" s="109" t="s">
        <v>352</v>
      </c>
      <c r="K38" s="109" t="s">
        <v>352</v>
      </c>
    </row>
    <row r="39" spans="1:11" ht="25.5">
      <c r="A39" s="209" t="s">
        <v>175</v>
      </c>
      <c r="B39" s="209"/>
      <c r="C39" s="209"/>
      <c r="D39" s="222" t="s">
        <v>353</v>
      </c>
      <c r="E39" s="286">
        <f>E40</f>
        <v>5507000</v>
      </c>
      <c r="F39" s="286">
        <f>F40</f>
        <v>0</v>
      </c>
      <c r="G39" s="286">
        <f>G40</f>
        <v>5507000</v>
      </c>
      <c r="H39" s="286">
        <f>H40</f>
        <v>0</v>
      </c>
      <c r="I39" s="286">
        <f>I40</f>
        <v>0</v>
      </c>
      <c r="J39" s="211"/>
      <c r="K39" s="211"/>
    </row>
    <row r="40" spans="1:11" ht="25.5">
      <c r="A40" s="223"/>
      <c r="B40" s="212" t="s">
        <v>238</v>
      </c>
      <c r="C40" s="212"/>
      <c r="D40" s="224" t="s">
        <v>239</v>
      </c>
      <c r="E40" s="287">
        <f>SUM(E41)</f>
        <v>5507000</v>
      </c>
      <c r="F40" s="287">
        <f>SUM(F41)</f>
        <v>0</v>
      </c>
      <c r="G40" s="287">
        <f>SUM(G41)</f>
        <v>5507000</v>
      </c>
      <c r="H40" s="287">
        <f>SUM(H41)</f>
        <v>0</v>
      </c>
      <c r="I40" s="287">
        <f>SUM(I41)</f>
        <v>0</v>
      </c>
      <c r="J40" s="242"/>
      <c r="K40" s="242"/>
    </row>
    <row r="41" spans="1:11" ht="70.5" customHeight="1">
      <c r="A41" s="223"/>
      <c r="B41" s="230"/>
      <c r="C41" s="214" t="s">
        <v>172</v>
      </c>
      <c r="D41" s="215" t="s">
        <v>344</v>
      </c>
      <c r="E41" s="285">
        <f>SUM(F41:I41)</f>
        <v>5507000</v>
      </c>
      <c r="F41" s="289">
        <v>0</v>
      </c>
      <c r="G41" s="291">
        <v>5507000</v>
      </c>
      <c r="H41" s="289">
        <v>0</v>
      </c>
      <c r="I41" s="289">
        <v>0</v>
      </c>
      <c r="J41" s="109" t="s">
        <v>354</v>
      </c>
      <c r="K41" s="109" t="s">
        <v>354</v>
      </c>
    </row>
    <row r="42" spans="1:11" ht="53.25" customHeight="1">
      <c r="A42" s="209" t="s">
        <v>46</v>
      </c>
      <c r="B42" s="209"/>
      <c r="C42" s="209"/>
      <c r="D42" s="222" t="s">
        <v>164</v>
      </c>
      <c r="E42" s="286">
        <f>E43</f>
        <v>14540889</v>
      </c>
      <c r="F42" s="286">
        <f>F43</f>
        <v>14540889</v>
      </c>
      <c r="G42" s="286">
        <f>G43</f>
        <v>0</v>
      </c>
      <c r="H42" s="286">
        <f>H43</f>
        <v>0</v>
      </c>
      <c r="I42" s="286">
        <f>I43</f>
        <v>0</v>
      </c>
      <c r="J42" s="211"/>
      <c r="K42" s="211"/>
    </row>
    <row r="43" spans="1:11" ht="28.5" customHeight="1">
      <c r="A43" s="223"/>
      <c r="B43" s="212" t="s">
        <v>240</v>
      </c>
      <c r="C43" s="212"/>
      <c r="D43" s="224" t="s">
        <v>241</v>
      </c>
      <c r="E43" s="287">
        <f>SUM(E44:E45)</f>
        <v>14540889</v>
      </c>
      <c r="F43" s="287">
        <f>F44+F45</f>
        <v>14540889</v>
      </c>
      <c r="G43" s="287">
        <f>G44+G45</f>
        <v>0</v>
      </c>
      <c r="H43" s="287">
        <f>H44+H45</f>
        <v>0</v>
      </c>
      <c r="I43" s="287">
        <f>I44+I45</f>
        <v>0</v>
      </c>
      <c r="J43" s="242"/>
      <c r="K43" s="242"/>
    </row>
    <row r="44" spans="1:11" ht="47.25" customHeight="1">
      <c r="A44" s="223"/>
      <c r="B44" s="223"/>
      <c r="C44" s="214" t="s">
        <v>242</v>
      </c>
      <c r="D44" s="221" t="s">
        <v>243</v>
      </c>
      <c r="E44" s="285">
        <f>SUM(F44:I44)</f>
        <v>14060889</v>
      </c>
      <c r="F44" s="291">
        <v>14060889</v>
      </c>
      <c r="G44" s="291">
        <v>0</v>
      </c>
      <c r="H44" s="291">
        <v>0</v>
      </c>
      <c r="I44" s="291">
        <v>0</v>
      </c>
      <c r="J44" s="108" t="s">
        <v>488</v>
      </c>
      <c r="K44" s="109" t="s">
        <v>355</v>
      </c>
    </row>
    <row r="45" spans="1:11" ht="55.5" customHeight="1">
      <c r="A45" s="223"/>
      <c r="B45" s="223"/>
      <c r="C45" s="214" t="s">
        <v>244</v>
      </c>
      <c r="D45" s="221" t="s">
        <v>245</v>
      </c>
      <c r="E45" s="285">
        <f>SUM(F45:I45)</f>
        <v>480000</v>
      </c>
      <c r="F45" s="291">
        <v>480000</v>
      </c>
      <c r="G45" s="291">
        <v>0</v>
      </c>
      <c r="H45" s="291">
        <v>0</v>
      </c>
      <c r="I45" s="291">
        <v>0</v>
      </c>
      <c r="J45" s="108" t="s">
        <v>488</v>
      </c>
      <c r="K45" s="109" t="s">
        <v>355</v>
      </c>
    </row>
    <row r="46" spans="1:11" ht="21" customHeight="1">
      <c r="A46" s="209" t="s">
        <v>246</v>
      </c>
      <c r="B46" s="209"/>
      <c r="C46" s="209"/>
      <c r="D46" s="222" t="s">
        <v>247</v>
      </c>
      <c r="E46" s="286">
        <f>E47+E49+E51</f>
        <v>54663647</v>
      </c>
      <c r="F46" s="286">
        <f>F47+F49+F51</f>
        <v>54663647</v>
      </c>
      <c r="G46" s="286">
        <f>G47+G49+G51</f>
        <v>0</v>
      </c>
      <c r="H46" s="286">
        <f>H47+H49+H51</f>
        <v>0</v>
      </c>
      <c r="I46" s="286">
        <f>I47+I49+I51</f>
        <v>0</v>
      </c>
      <c r="J46" s="211"/>
      <c r="K46" s="211"/>
    </row>
    <row r="47" spans="1:11" ht="38.25">
      <c r="A47" s="223"/>
      <c r="B47" s="212" t="s">
        <v>248</v>
      </c>
      <c r="C47" s="212"/>
      <c r="D47" s="224" t="s">
        <v>249</v>
      </c>
      <c r="E47" s="287">
        <f>E48</f>
        <v>42206246</v>
      </c>
      <c r="F47" s="287">
        <f>F48</f>
        <v>42206246</v>
      </c>
      <c r="G47" s="287">
        <f>G48</f>
        <v>0</v>
      </c>
      <c r="H47" s="287">
        <f>H48</f>
        <v>0</v>
      </c>
      <c r="I47" s="287">
        <f>I48</f>
        <v>0</v>
      </c>
      <c r="J47" s="242"/>
      <c r="K47" s="242"/>
    </row>
    <row r="48" spans="1:11" ht="48.75" customHeight="1">
      <c r="A48" s="223"/>
      <c r="B48" s="214"/>
      <c r="C48" s="214" t="s">
        <v>250</v>
      </c>
      <c r="D48" s="221" t="s">
        <v>251</v>
      </c>
      <c r="E48" s="285">
        <f>SUM(F48:I48)</f>
        <v>42206246</v>
      </c>
      <c r="F48" s="291">
        <v>42206246</v>
      </c>
      <c r="G48" s="291">
        <v>0</v>
      </c>
      <c r="H48" s="291">
        <v>0</v>
      </c>
      <c r="I48" s="291">
        <v>0</v>
      </c>
      <c r="J48" s="108" t="s">
        <v>488</v>
      </c>
      <c r="K48" s="109" t="s">
        <v>355</v>
      </c>
    </row>
    <row r="49" spans="1:11" ht="25.5">
      <c r="A49" s="223"/>
      <c r="B49" s="212" t="s">
        <v>252</v>
      </c>
      <c r="C49" s="212"/>
      <c r="D49" s="224" t="s">
        <v>253</v>
      </c>
      <c r="E49" s="287">
        <f>SUM(E50)</f>
        <v>8703998</v>
      </c>
      <c r="F49" s="287">
        <f>SUM(F50)</f>
        <v>8703998</v>
      </c>
      <c r="G49" s="287">
        <f>SUM(G50)</f>
        <v>0</v>
      </c>
      <c r="H49" s="287">
        <f>SUM(H50)</f>
        <v>0</v>
      </c>
      <c r="I49" s="287">
        <f>SUM(I50)</f>
        <v>0</v>
      </c>
      <c r="J49" s="242"/>
      <c r="K49" s="242"/>
    </row>
    <row r="50" spans="1:11" ht="48.75" customHeight="1">
      <c r="A50" s="223"/>
      <c r="B50" s="214"/>
      <c r="C50" s="214" t="s">
        <v>250</v>
      </c>
      <c r="D50" s="221" t="s">
        <v>251</v>
      </c>
      <c r="E50" s="285">
        <f>SUM(F50:I50)</f>
        <v>8703998</v>
      </c>
      <c r="F50" s="291">
        <v>8703998</v>
      </c>
      <c r="G50" s="291">
        <v>0</v>
      </c>
      <c r="H50" s="291">
        <v>0</v>
      </c>
      <c r="I50" s="291">
        <v>0</v>
      </c>
      <c r="J50" s="108" t="s">
        <v>488</v>
      </c>
      <c r="K50" s="109" t="s">
        <v>355</v>
      </c>
    </row>
    <row r="51" spans="1:11" ht="25.5">
      <c r="A51" s="223"/>
      <c r="B51" s="212" t="s">
        <v>261</v>
      </c>
      <c r="C51" s="212"/>
      <c r="D51" s="224" t="s">
        <v>262</v>
      </c>
      <c r="E51" s="287">
        <f>SUM(E52)</f>
        <v>3753403</v>
      </c>
      <c r="F51" s="287">
        <f>SUM(F52)</f>
        <v>3753403</v>
      </c>
      <c r="G51" s="287">
        <f>SUM(G52)</f>
        <v>0</v>
      </c>
      <c r="H51" s="287">
        <f>SUM(H52)</f>
        <v>0</v>
      </c>
      <c r="I51" s="287">
        <f>SUM(I52)</f>
        <v>0</v>
      </c>
      <c r="J51" s="242"/>
      <c r="K51" s="242"/>
    </row>
    <row r="52" spans="1:11" ht="48.75" customHeight="1">
      <c r="A52" s="223"/>
      <c r="B52" s="214"/>
      <c r="C52" s="214" t="s">
        <v>250</v>
      </c>
      <c r="D52" s="221" t="s">
        <v>251</v>
      </c>
      <c r="E52" s="285">
        <f>SUM(F52:I52)</f>
        <v>3753403</v>
      </c>
      <c r="F52" s="291">
        <v>3753403</v>
      </c>
      <c r="G52" s="291">
        <v>0</v>
      </c>
      <c r="H52" s="291">
        <v>0</v>
      </c>
      <c r="I52" s="291">
        <v>0</v>
      </c>
      <c r="J52" s="108" t="s">
        <v>488</v>
      </c>
      <c r="K52" s="109" t="s">
        <v>355</v>
      </c>
    </row>
    <row r="53" spans="1:11" ht="23.25" customHeight="1">
      <c r="A53" s="228">
        <v>801</v>
      </c>
      <c r="B53" s="228"/>
      <c r="C53" s="209"/>
      <c r="D53" s="217" t="s">
        <v>89</v>
      </c>
      <c r="E53" s="283">
        <f>E54</f>
        <v>60000</v>
      </c>
      <c r="F53" s="283">
        <f>F54</f>
        <v>0</v>
      </c>
      <c r="G53" s="283">
        <f>G54</f>
        <v>0</v>
      </c>
      <c r="H53" s="283">
        <f>H54</f>
        <v>0</v>
      </c>
      <c r="I53" s="283">
        <f>I54</f>
        <v>60000</v>
      </c>
      <c r="J53" s="211"/>
      <c r="K53" s="211"/>
    </row>
    <row r="54" spans="1:11" ht="25.5">
      <c r="A54" s="229"/>
      <c r="B54" s="212" t="s">
        <v>269</v>
      </c>
      <c r="C54" s="212"/>
      <c r="D54" s="224" t="s">
        <v>270</v>
      </c>
      <c r="E54" s="284">
        <f>SUM(E55:E55)</f>
        <v>60000</v>
      </c>
      <c r="F54" s="284">
        <f>SUM(F55:F55)</f>
        <v>0</v>
      </c>
      <c r="G54" s="284">
        <f>SUM(G55:G55)</f>
        <v>0</v>
      </c>
      <c r="H54" s="284">
        <f>SUM(H55:H55)</f>
        <v>0</v>
      </c>
      <c r="I54" s="284">
        <f>SUM(I55:I55)</f>
        <v>60000</v>
      </c>
      <c r="J54" s="242"/>
      <c r="K54" s="242"/>
    </row>
    <row r="55" spans="1:11" ht="81" customHeight="1">
      <c r="A55" s="229"/>
      <c r="B55" s="225"/>
      <c r="C55" s="214" t="s">
        <v>104</v>
      </c>
      <c r="D55" s="221" t="s">
        <v>233</v>
      </c>
      <c r="E55" s="285">
        <f>SUM(F55:I55)</f>
        <v>60000</v>
      </c>
      <c r="F55" s="285">
        <v>0</v>
      </c>
      <c r="G55" s="285">
        <v>0</v>
      </c>
      <c r="H55" s="285">
        <v>0</v>
      </c>
      <c r="I55" s="285">
        <v>60000</v>
      </c>
      <c r="J55" s="108" t="s">
        <v>489</v>
      </c>
      <c r="K55" s="108" t="s">
        <v>489</v>
      </c>
    </row>
    <row r="56" spans="1:11" ht="27" customHeight="1">
      <c r="A56" s="209" t="s">
        <v>183</v>
      </c>
      <c r="B56" s="209"/>
      <c r="C56" s="209"/>
      <c r="D56" s="222" t="s">
        <v>184</v>
      </c>
      <c r="E56" s="286">
        <f>E57+E61</f>
        <v>13840934</v>
      </c>
      <c r="F56" s="286">
        <f>F57+F61</f>
        <v>10362934</v>
      </c>
      <c r="G56" s="286">
        <f>G57+G61</f>
        <v>3478000</v>
      </c>
      <c r="H56" s="286">
        <f>H57+H61</f>
        <v>0</v>
      </c>
      <c r="I56" s="286">
        <f>I57+I61</f>
        <v>0</v>
      </c>
      <c r="J56" s="211"/>
      <c r="K56" s="211"/>
    </row>
    <row r="57" spans="1:11" ht="20.25" customHeight="1">
      <c r="A57" s="223"/>
      <c r="B57" s="212" t="s">
        <v>185</v>
      </c>
      <c r="C57" s="212"/>
      <c r="D57" s="224" t="s">
        <v>186</v>
      </c>
      <c r="E57" s="287">
        <f>SUM(E58:E60)</f>
        <v>10362934</v>
      </c>
      <c r="F57" s="287">
        <f>SUM(F58:F60)</f>
        <v>10362934</v>
      </c>
      <c r="G57" s="287">
        <f>SUM(G58:G60)</f>
        <v>0</v>
      </c>
      <c r="H57" s="287">
        <f>SUM(H58:H60)</f>
        <v>0</v>
      </c>
      <c r="I57" s="287">
        <f>SUM(I58:I60)</f>
        <v>0</v>
      </c>
      <c r="J57" s="242"/>
      <c r="K57" s="242"/>
    </row>
    <row r="58" spans="1:11" ht="48.75" customHeight="1">
      <c r="A58" s="223"/>
      <c r="B58" s="212"/>
      <c r="C58" s="231" t="s">
        <v>230</v>
      </c>
      <c r="D58" s="232" t="s">
        <v>231</v>
      </c>
      <c r="E58" s="285">
        <f>SUM(F58:I58)</f>
        <v>9612934</v>
      </c>
      <c r="F58" s="291">
        <v>9612934</v>
      </c>
      <c r="G58" s="291">
        <v>0</v>
      </c>
      <c r="H58" s="291">
        <v>0</v>
      </c>
      <c r="I58" s="291">
        <v>0</v>
      </c>
      <c r="J58" s="108" t="s">
        <v>490</v>
      </c>
      <c r="K58" s="108" t="s">
        <v>490</v>
      </c>
    </row>
    <row r="59" spans="1:11" ht="95.25" customHeight="1">
      <c r="A59" s="223"/>
      <c r="B59" s="212"/>
      <c r="C59" s="239" t="s">
        <v>436</v>
      </c>
      <c r="D59" s="240" t="s">
        <v>437</v>
      </c>
      <c r="E59" s="285">
        <f>SUM(F59:I59)</f>
        <v>400000</v>
      </c>
      <c r="F59" s="291">
        <v>400000</v>
      </c>
      <c r="G59" s="291">
        <v>0</v>
      </c>
      <c r="H59" s="291">
        <v>0</v>
      </c>
      <c r="I59" s="291">
        <v>0</v>
      </c>
      <c r="J59" s="108" t="s">
        <v>490</v>
      </c>
      <c r="K59" s="108" t="s">
        <v>490</v>
      </c>
    </row>
    <row r="60" spans="1:11" ht="87.75" customHeight="1">
      <c r="A60" s="223"/>
      <c r="B60" s="214"/>
      <c r="C60" s="214" t="s">
        <v>195</v>
      </c>
      <c r="D60" s="221" t="s">
        <v>356</v>
      </c>
      <c r="E60" s="285">
        <f>SUM(F60:I60)</f>
        <v>350000</v>
      </c>
      <c r="F60" s="291">
        <v>350000</v>
      </c>
      <c r="G60" s="291">
        <v>0</v>
      </c>
      <c r="H60" s="291">
        <v>0</v>
      </c>
      <c r="I60" s="291">
        <v>0</v>
      </c>
      <c r="J60" s="108" t="s">
        <v>490</v>
      </c>
      <c r="K60" s="108" t="s">
        <v>490</v>
      </c>
    </row>
    <row r="61" spans="1:11" ht="60" customHeight="1">
      <c r="A61" s="223"/>
      <c r="B61" s="212" t="s">
        <v>272</v>
      </c>
      <c r="C61" s="212"/>
      <c r="D61" s="224" t="s">
        <v>273</v>
      </c>
      <c r="E61" s="287">
        <f>SUM(E62)</f>
        <v>3478000</v>
      </c>
      <c r="F61" s="287">
        <f>SUM(F62)</f>
        <v>0</v>
      </c>
      <c r="G61" s="287">
        <f>SUM(G62)</f>
        <v>3478000</v>
      </c>
      <c r="H61" s="287">
        <f>SUM(H62)</f>
        <v>0</v>
      </c>
      <c r="I61" s="287">
        <f>SUM(I62)</f>
        <v>0</v>
      </c>
      <c r="J61" s="242"/>
      <c r="K61" s="242"/>
    </row>
    <row r="62" spans="1:11" ht="92.25" customHeight="1">
      <c r="A62" s="223"/>
      <c r="B62" s="214"/>
      <c r="C62" s="214" t="s">
        <v>172</v>
      </c>
      <c r="D62" s="215" t="s">
        <v>344</v>
      </c>
      <c r="E62" s="285">
        <f>SUM(F62:I62)</f>
        <v>3478000</v>
      </c>
      <c r="F62" s="289">
        <v>0</v>
      </c>
      <c r="G62" s="291">
        <v>3478000</v>
      </c>
      <c r="H62" s="289">
        <v>0</v>
      </c>
      <c r="I62" s="289">
        <v>0</v>
      </c>
      <c r="J62" s="108" t="s">
        <v>357</v>
      </c>
      <c r="K62" s="108" t="s">
        <v>358</v>
      </c>
    </row>
    <row r="63" spans="1:11" ht="27" customHeight="1">
      <c r="A63" s="209" t="s">
        <v>188</v>
      </c>
      <c r="B63" s="209"/>
      <c r="C63" s="209"/>
      <c r="D63" s="222" t="s">
        <v>189</v>
      </c>
      <c r="E63" s="286">
        <f>SUM(E64+E66+E68+E70)</f>
        <v>2472815</v>
      </c>
      <c r="F63" s="286">
        <f>SUM(F64+F66+F68+F70)</f>
        <v>447000</v>
      </c>
      <c r="G63" s="286">
        <f>SUM(G64+G66+G68+G70)</f>
        <v>12000</v>
      </c>
      <c r="H63" s="286">
        <f>SUM(H64+H66+H68+H70)</f>
        <v>0</v>
      </c>
      <c r="I63" s="286">
        <f>SUM(I64+I66+I68+I70)</f>
        <v>2013815</v>
      </c>
      <c r="J63" s="211"/>
      <c r="K63" s="211"/>
    </row>
    <row r="64" spans="1:11" ht="24" customHeight="1">
      <c r="A64" s="223"/>
      <c r="B64" s="212" t="s">
        <v>190</v>
      </c>
      <c r="C64" s="212"/>
      <c r="D64" s="224" t="s">
        <v>359</v>
      </c>
      <c r="E64" s="287">
        <f>SUM(E65:E65)</f>
        <v>1667653</v>
      </c>
      <c r="F64" s="287">
        <f>SUM(F65:F65)</f>
        <v>0</v>
      </c>
      <c r="G64" s="287">
        <f>SUM(G65:G65)</f>
        <v>0</v>
      </c>
      <c r="H64" s="287">
        <f>SUM(H65:H65)</f>
        <v>0</v>
      </c>
      <c r="I64" s="287">
        <f>SUM(I65:I65)</f>
        <v>1667653</v>
      </c>
      <c r="J64" s="242"/>
      <c r="K64" s="242"/>
    </row>
    <row r="65" spans="1:11" ht="51">
      <c r="A65" s="223"/>
      <c r="B65" s="225"/>
      <c r="C65" s="214" t="s">
        <v>207</v>
      </c>
      <c r="D65" s="221" t="s">
        <v>274</v>
      </c>
      <c r="E65" s="285">
        <f>SUM(F65:I65)</f>
        <v>1667653</v>
      </c>
      <c r="F65" s="285">
        <v>0</v>
      </c>
      <c r="G65" s="285">
        <v>0</v>
      </c>
      <c r="H65" s="285">
        <v>0</v>
      </c>
      <c r="I65" s="285">
        <v>1667653</v>
      </c>
      <c r="J65" s="108" t="s">
        <v>360</v>
      </c>
      <c r="K65" s="108" t="s">
        <v>360</v>
      </c>
    </row>
    <row r="66" spans="1:11" ht="19.5" customHeight="1">
      <c r="A66" s="223"/>
      <c r="B66" s="226">
        <v>85202</v>
      </c>
      <c r="C66" s="212"/>
      <c r="D66" s="224" t="s">
        <v>276</v>
      </c>
      <c r="E66" s="284">
        <f>SUM(E67:E67)</f>
        <v>447000</v>
      </c>
      <c r="F66" s="284">
        <f>SUM(F67:F67)</f>
        <v>447000</v>
      </c>
      <c r="G66" s="284">
        <f>SUM(G67:G67)</f>
        <v>0</v>
      </c>
      <c r="H66" s="284">
        <f>SUM(H67:H67)</f>
        <v>0</v>
      </c>
      <c r="I66" s="284">
        <f>SUM(I67:I67)</f>
        <v>0</v>
      </c>
      <c r="J66" s="242"/>
      <c r="K66" s="242"/>
    </row>
    <row r="67" spans="1:11" ht="38.25">
      <c r="A67" s="223"/>
      <c r="B67" s="225"/>
      <c r="C67" s="214" t="s">
        <v>230</v>
      </c>
      <c r="D67" s="221" t="s">
        <v>231</v>
      </c>
      <c r="E67" s="285">
        <f>SUM(F67:I67)</f>
        <v>447000</v>
      </c>
      <c r="F67" s="291">
        <v>447000</v>
      </c>
      <c r="G67" s="291">
        <v>0</v>
      </c>
      <c r="H67" s="291">
        <v>0</v>
      </c>
      <c r="I67" s="291">
        <v>0</v>
      </c>
      <c r="J67" s="108" t="s">
        <v>506</v>
      </c>
      <c r="K67" s="108" t="s">
        <v>506</v>
      </c>
    </row>
    <row r="68" spans="1:11" ht="18.75" customHeight="1">
      <c r="A68" s="223"/>
      <c r="B68" s="226">
        <v>85204</v>
      </c>
      <c r="C68" s="212"/>
      <c r="D68" s="224" t="s">
        <v>210</v>
      </c>
      <c r="E68" s="284">
        <f>SUM(E69)</f>
        <v>346162</v>
      </c>
      <c r="F68" s="284">
        <f>SUM(F69)</f>
        <v>0</v>
      </c>
      <c r="G68" s="284">
        <f>SUM(G69)</f>
        <v>0</v>
      </c>
      <c r="H68" s="284">
        <f>SUM(H69)</f>
        <v>0</v>
      </c>
      <c r="I68" s="284">
        <f>SUM(I69)</f>
        <v>346162</v>
      </c>
      <c r="J68" s="242"/>
      <c r="K68" s="242"/>
    </row>
    <row r="69" spans="1:11" ht="54" customHeight="1">
      <c r="A69" s="223"/>
      <c r="B69" s="227"/>
      <c r="C69" s="214" t="s">
        <v>207</v>
      </c>
      <c r="D69" s="221" t="s">
        <v>274</v>
      </c>
      <c r="E69" s="285">
        <f>SUM(F69:I69)</f>
        <v>346162</v>
      </c>
      <c r="F69" s="285">
        <v>0</v>
      </c>
      <c r="G69" s="285">
        <v>0</v>
      </c>
      <c r="H69" s="285">
        <v>0</v>
      </c>
      <c r="I69" s="285">
        <v>346162</v>
      </c>
      <c r="J69" s="108" t="s">
        <v>360</v>
      </c>
      <c r="K69" s="108" t="s">
        <v>360</v>
      </c>
    </row>
    <row r="70" spans="1:11" ht="32.25" customHeight="1">
      <c r="A70" s="223"/>
      <c r="B70" s="226">
        <v>85205</v>
      </c>
      <c r="C70" s="212"/>
      <c r="D70" s="224" t="s">
        <v>293</v>
      </c>
      <c r="E70" s="284">
        <f>SUM(E71)</f>
        <v>12000</v>
      </c>
      <c r="F70" s="284">
        <f>SUM(F71)</f>
        <v>0</v>
      </c>
      <c r="G70" s="284">
        <f>SUM(G71)</f>
        <v>12000</v>
      </c>
      <c r="H70" s="284">
        <f>SUM(H71)</f>
        <v>0</v>
      </c>
      <c r="I70" s="284">
        <f>SUM(I71)</f>
        <v>0</v>
      </c>
      <c r="J70" s="242"/>
      <c r="K70" s="242"/>
    </row>
    <row r="71" spans="1:11" ht="63.75">
      <c r="A71" s="223"/>
      <c r="B71" s="227"/>
      <c r="C71" s="214" t="s">
        <v>172</v>
      </c>
      <c r="D71" s="215" t="s">
        <v>344</v>
      </c>
      <c r="E71" s="285">
        <f>SUM(F71:I71)</f>
        <v>12000</v>
      </c>
      <c r="F71" s="289">
        <v>0</v>
      </c>
      <c r="G71" s="291">
        <v>12000</v>
      </c>
      <c r="H71" s="289">
        <v>0</v>
      </c>
      <c r="I71" s="289">
        <v>0</v>
      </c>
      <c r="J71" s="108" t="s">
        <v>360</v>
      </c>
      <c r="K71" s="108" t="s">
        <v>360</v>
      </c>
    </row>
    <row r="72" spans="1:11" ht="25.5">
      <c r="A72" s="228">
        <v>853</v>
      </c>
      <c r="B72" s="228"/>
      <c r="C72" s="209"/>
      <c r="D72" s="222" t="s">
        <v>215</v>
      </c>
      <c r="E72" s="283">
        <f>E73+E76+E78</f>
        <v>2424680</v>
      </c>
      <c r="F72" s="283">
        <f>F73+F76+F78</f>
        <v>2168680</v>
      </c>
      <c r="G72" s="283">
        <f>G73+G76+G78</f>
        <v>222000</v>
      </c>
      <c r="H72" s="283">
        <f>H73+H76+H78</f>
        <v>0</v>
      </c>
      <c r="I72" s="283">
        <f>I73+I76+I78</f>
        <v>34000</v>
      </c>
      <c r="J72" s="211"/>
      <c r="K72" s="211"/>
    </row>
    <row r="73" spans="1:11" ht="25.5">
      <c r="A73" s="229"/>
      <c r="B73" s="226">
        <v>85321</v>
      </c>
      <c r="C73" s="212"/>
      <c r="D73" s="224" t="s">
        <v>361</v>
      </c>
      <c r="E73" s="284">
        <f>SUM(E74:E75)</f>
        <v>256000</v>
      </c>
      <c r="F73" s="284">
        <f>SUM(F74:F75)</f>
        <v>0</v>
      </c>
      <c r="G73" s="284">
        <f>SUM(G74:G75)</f>
        <v>222000</v>
      </c>
      <c r="H73" s="284">
        <f>SUM(H74:H75)</f>
        <v>0</v>
      </c>
      <c r="I73" s="284">
        <f>SUM(I74:I75)</f>
        <v>34000</v>
      </c>
      <c r="J73" s="242"/>
      <c r="K73" s="242"/>
    </row>
    <row r="74" spans="1:11" ht="63.75">
      <c r="A74" s="229"/>
      <c r="B74" s="225"/>
      <c r="C74" s="214" t="s">
        <v>172</v>
      </c>
      <c r="D74" s="215" t="s">
        <v>344</v>
      </c>
      <c r="E74" s="285">
        <f>SUM(F74:I74)</f>
        <v>222000</v>
      </c>
      <c r="F74" s="289">
        <v>0</v>
      </c>
      <c r="G74" s="291">
        <v>222000</v>
      </c>
      <c r="H74" s="289">
        <v>0</v>
      </c>
      <c r="I74" s="289">
        <v>0</v>
      </c>
      <c r="J74" s="108" t="s">
        <v>360</v>
      </c>
      <c r="K74" s="108" t="s">
        <v>360</v>
      </c>
    </row>
    <row r="75" spans="1:11" ht="51">
      <c r="A75" s="229"/>
      <c r="B75" s="225"/>
      <c r="C75" s="214" t="s">
        <v>207</v>
      </c>
      <c r="D75" s="221" t="s">
        <v>274</v>
      </c>
      <c r="E75" s="285">
        <f>SUM(F75:I75)</f>
        <v>34000</v>
      </c>
      <c r="F75" s="285">
        <v>0</v>
      </c>
      <c r="G75" s="285">
        <v>0</v>
      </c>
      <c r="H75" s="285">
        <v>0</v>
      </c>
      <c r="I75" s="285">
        <v>34000</v>
      </c>
      <c r="J75" s="108" t="s">
        <v>360</v>
      </c>
      <c r="K75" s="108" t="s">
        <v>360</v>
      </c>
    </row>
    <row r="76" spans="1:11" ht="18" customHeight="1">
      <c r="A76" s="229"/>
      <c r="B76" s="226">
        <v>85333</v>
      </c>
      <c r="C76" s="212"/>
      <c r="D76" s="224" t="s">
        <v>281</v>
      </c>
      <c r="E76" s="284">
        <f>SUM(E77:E77)</f>
        <v>1306600</v>
      </c>
      <c r="F76" s="284">
        <f>SUM(F77:F77)</f>
        <v>1306600</v>
      </c>
      <c r="G76" s="284">
        <f>SUM(G77:G77)</f>
        <v>0</v>
      </c>
      <c r="H76" s="284">
        <f>SUM(H77:H77)</f>
        <v>0</v>
      </c>
      <c r="I76" s="284">
        <f>SUM(I77:I77)</f>
        <v>0</v>
      </c>
      <c r="J76" s="242"/>
      <c r="K76" s="242"/>
    </row>
    <row r="77" spans="1:11" ht="63.75">
      <c r="A77" s="229"/>
      <c r="B77" s="233"/>
      <c r="C77" s="214" t="s">
        <v>282</v>
      </c>
      <c r="D77" s="221" t="s">
        <v>283</v>
      </c>
      <c r="E77" s="285">
        <f>SUM(F77:I77)</f>
        <v>1306600</v>
      </c>
      <c r="F77" s="291">
        <v>1306600</v>
      </c>
      <c r="G77" s="291">
        <v>0</v>
      </c>
      <c r="H77" s="291">
        <v>0</v>
      </c>
      <c r="I77" s="291">
        <v>0</v>
      </c>
      <c r="J77" s="108" t="s">
        <v>488</v>
      </c>
      <c r="K77" s="109" t="s">
        <v>355</v>
      </c>
    </row>
    <row r="78" spans="1:11" ht="19.5" customHeight="1">
      <c r="A78" s="229"/>
      <c r="B78" s="226">
        <v>85395</v>
      </c>
      <c r="C78" s="212"/>
      <c r="D78" s="224" t="s">
        <v>87</v>
      </c>
      <c r="E78" s="284">
        <f>SUM(E79:E80)</f>
        <v>862080</v>
      </c>
      <c r="F78" s="284">
        <f>SUM(F79:F80)</f>
        <v>862080</v>
      </c>
      <c r="G78" s="284">
        <f>SUM(G79:G80)</f>
        <v>0</v>
      </c>
      <c r="H78" s="284">
        <f>SUM(H79:H80)</f>
        <v>0</v>
      </c>
      <c r="I78" s="284">
        <f>SUM(I79:I80)</f>
        <v>0</v>
      </c>
      <c r="J78" s="242"/>
      <c r="K78" s="242"/>
    </row>
    <row r="79" spans="1:11" ht="87" customHeight="1">
      <c r="A79" s="229"/>
      <c r="B79" s="225"/>
      <c r="C79" s="239" t="s">
        <v>438</v>
      </c>
      <c r="D79" s="240" t="s">
        <v>439</v>
      </c>
      <c r="E79" s="285">
        <f>SUM(F79:I79)</f>
        <v>814180</v>
      </c>
      <c r="F79" s="291">
        <v>814180</v>
      </c>
      <c r="G79" s="291">
        <v>0</v>
      </c>
      <c r="H79" s="291">
        <v>0</v>
      </c>
      <c r="I79" s="291">
        <v>0</v>
      </c>
      <c r="J79" s="108" t="s">
        <v>491</v>
      </c>
      <c r="K79" s="108" t="s">
        <v>491</v>
      </c>
    </row>
    <row r="80" spans="1:11" ht="86.25" customHeight="1">
      <c r="A80" s="229"/>
      <c r="B80" s="225"/>
      <c r="C80" s="214" t="s">
        <v>285</v>
      </c>
      <c r="D80" s="240" t="s">
        <v>439</v>
      </c>
      <c r="E80" s="285">
        <f>SUM(F80:I80)</f>
        <v>47900</v>
      </c>
      <c r="F80" s="291">
        <v>47900</v>
      </c>
      <c r="G80" s="291">
        <v>0</v>
      </c>
      <c r="H80" s="291">
        <v>0</v>
      </c>
      <c r="I80" s="291">
        <v>0</v>
      </c>
      <c r="J80" s="108" t="s">
        <v>491</v>
      </c>
      <c r="K80" s="108" t="s">
        <v>491</v>
      </c>
    </row>
    <row r="81" spans="1:11" ht="27.75" customHeight="1">
      <c r="A81" s="549" t="s">
        <v>362</v>
      </c>
      <c r="B81" s="549"/>
      <c r="C81" s="549"/>
      <c r="D81" s="549"/>
      <c r="E81" s="292">
        <f>SUM(E10+E13+E16+E23+E26+E33+E39+E42+E46+E53+E56+E63+E72)</f>
        <v>97777535</v>
      </c>
      <c r="F81" s="292">
        <f>SUM(F10+F13+F16+F23+F26+F33+F39+F42+F46+F53+F56+F63+F72)</f>
        <v>85091920</v>
      </c>
      <c r="G81" s="292">
        <f>SUM(G10+G13+G16+G23+G26+G33+G39+G42+G46+G53+G56+G63+G72)</f>
        <v>10274800</v>
      </c>
      <c r="H81" s="292">
        <f>SUM(H10+H13+H16+H23+H26+H33+H39+H42+H46+H53+H56+H63+H72)</f>
        <v>3000</v>
      </c>
      <c r="I81" s="292">
        <f>SUM(I10+I13+I16+I23+I26+I33+I39+I42+I46+I53+I56+I63+I72)</f>
        <v>2407815</v>
      </c>
      <c r="J81" s="243"/>
      <c r="K81" s="243"/>
    </row>
    <row r="82" spans="1:5" ht="9.75" customHeight="1">
      <c r="A82" s="550"/>
      <c r="B82" s="551"/>
      <c r="C82" s="551"/>
      <c r="D82" s="551"/>
      <c r="E82" s="551"/>
    </row>
    <row r="83" spans="1:5" ht="12.75">
      <c r="A83" s="234"/>
      <c r="B83" s="234"/>
      <c r="C83" s="234"/>
      <c r="D83" s="234"/>
      <c r="E83" s="293"/>
    </row>
    <row r="84" spans="1:9" ht="18.75" customHeight="1">
      <c r="A84" s="552" t="s">
        <v>476</v>
      </c>
      <c r="B84" s="553"/>
      <c r="C84" s="553"/>
      <c r="D84" s="554"/>
      <c r="E84" s="235">
        <f>E48+E50+E52</f>
        <v>54663647</v>
      </c>
      <c r="F84" s="235">
        <f>F48+F50+F52</f>
        <v>54663647</v>
      </c>
      <c r="G84" s="235">
        <f>G48+G50+G52</f>
        <v>0</v>
      </c>
      <c r="H84" s="235">
        <f>H48+H50+H52</f>
        <v>0</v>
      </c>
      <c r="I84" s="235">
        <f>I48+I50+I52</f>
        <v>0</v>
      </c>
    </row>
    <row r="85" spans="1:9" ht="30.75" customHeight="1">
      <c r="A85" s="555" t="s">
        <v>477</v>
      </c>
      <c r="B85" s="555"/>
      <c r="C85" s="555"/>
      <c r="D85" s="555"/>
      <c r="E85" s="235">
        <f>E12+E25+E28+E30+E32+E35+E37+E41+E62+E71+E74</f>
        <v>10274800</v>
      </c>
      <c r="F85" s="235">
        <f>F12+F25+F28+F30+F32+F35+F37+F41+F62+F71+F74</f>
        <v>0</v>
      </c>
      <c r="G85" s="235">
        <f>G12+G25+G28+G30+G32+G35+G37+G41+G62+G71+G74</f>
        <v>10274800</v>
      </c>
      <c r="H85" s="235">
        <f>H12+H25+H28+H30+H32+H35+H37+H41+H62+H71+H74</f>
        <v>0</v>
      </c>
      <c r="I85" s="235">
        <f>I12+I25+I28+I30+I32+I35+I37+I41+I62+I71+I74</f>
        <v>0</v>
      </c>
    </row>
    <row r="86" spans="1:9" ht="32.25" customHeight="1">
      <c r="A86" s="556" t="s">
        <v>478</v>
      </c>
      <c r="B86" s="556"/>
      <c r="C86" s="556"/>
      <c r="D86" s="556"/>
      <c r="E86" s="235">
        <f>E38</f>
        <v>3000</v>
      </c>
      <c r="F86" s="235">
        <f>F38</f>
        <v>0</v>
      </c>
      <c r="G86" s="235">
        <f>G38</f>
        <v>0</v>
      </c>
      <c r="H86" s="235">
        <f>H38</f>
        <v>3000</v>
      </c>
      <c r="I86" s="235">
        <f>I38</f>
        <v>0</v>
      </c>
    </row>
    <row r="87" spans="1:9" ht="26.25" customHeight="1">
      <c r="A87" s="543" t="s">
        <v>479</v>
      </c>
      <c r="B87" s="543"/>
      <c r="C87" s="543"/>
      <c r="D87" s="543"/>
      <c r="E87" s="235">
        <f>E20+E58+E67</f>
        <v>11523704</v>
      </c>
      <c r="F87" s="235">
        <f>F20+F58+F67</f>
        <v>11523704</v>
      </c>
      <c r="G87" s="235">
        <f>G20+G58+G67</f>
        <v>0</v>
      </c>
      <c r="H87" s="235">
        <f>H20+H58+H67</f>
        <v>0</v>
      </c>
      <c r="I87" s="235">
        <f>I20+I58+I67</f>
        <v>0</v>
      </c>
    </row>
    <row r="88" spans="1:9" ht="21.75" customHeight="1">
      <c r="A88" s="544" t="s">
        <v>480</v>
      </c>
      <c r="B88" s="544"/>
      <c r="C88" s="544"/>
      <c r="D88" s="544"/>
      <c r="E88" s="235">
        <f>E22+E55+E65+E69+E75</f>
        <v>2407815</v>
      </c>
      <c r="F88" s="235">
        <f>F22+F55+F65+F69+F75</f>
        <v>0</v>
      </c>
      <c r="G88" s="235">
        <f>G22+G55+G65+G69+G75</f>
        <v>0</v>
      </c>
      <c r="H88" s="235">
        <f>H22+H55+H65+H69+H75</f>
        <v>0</v>
      </c>
      <c r="I88" s="235">
        <f>I22+I55+I65+I69+I75</f>
        <v>2407815</v>
      </c>
    </row>
    <row r="89" spans="1:9" ht="20.25" customHeight="1">
      <c r="A89" s="545" t="s">
        <v>481</v>
      </c>
      <c r="B89" s="545"/>
      <c r="C89" s="545"/>
      <c r="D89" s="545"/>
      <c r="E89" s="235">
        <f>E19+E60</f>
        <v>420000</v>
      </c>
      <c r="F89" s="235">
        <f>F19+F60</f>
        <v>420000</v>
      </c>
      <c r="G89" s="235">
        <f>G19+G60</f>
        <v>0</v>
      </c>
      <c r="H89" s="235">
        <f>H19+H60</f>
        <v>0</v>
      </c>
      <c r="I89" s="235">
        <f>I19+I60</f>
        <v>0</v>
      </c>
    </row>
    <row r="90" spans="1:9" ht="52.5" customHeight="1">
      <c r="A90" s="546" t="s">
        <v>482</v>
      </c>
      <c r="B90" s="546"/>
      <c r="C90" s="546"/>
      <c r="D90" s="546"/>
      <c r="E90" s="235">
        <f>E18+E59+E79+E80</f>
        <v>2562080</v>
      </c>
      <c r="F90" s="235">
        <f>F18+F59+F79+F80</f>
        <v>2562080</v>
      </c>
      <c r="G90" s="235">
        <f>G18+G59+G79+G80</f>
        <v>0</v>
      </c>
      <c r="H90" s="235">
        <f>H18+H59+H79+H80</f>
        <v>0</v>
      </c>
      <c r="I90" s="235">
        <f>I18+I59+I79+I80</f>
        <v>0</v>
      </c>
    </row>
    <row r="91" spans="1:9" ht="23.25" customHeight="1">
      <c r="A91" s="547" t="s">
        <v>483</v>
      </c>
      <c r="B91" s="547"/>
      <c r="C91" s="547"/>
      <c r="D91" s="547"/>
      <c r="E91" s="235">
        <f>E44+E45</f>
        <v>14540889</v>
      </c>
      <c r="F91" s="235">
        <f>F44+F45</f>
        <v>14540889</v>
      </c>
      <c r="G91" s="235">
        <f>G44+G45</f>
        <v>0</v>
      </c>
      <c r="H91" s="235">
        <f>H44+H45</f>
        <v>0</v>
      </c>
      <c r="I91" s="235">
        <f>I44+I45</f>
        <v>0</v>
      </c>
    </row>
    <row r="92" spans="1:9" ht="19.5" customHeight="1">
      <c r="A92" s="536" t="s">
        <v>484</v>
      </c>
      <c r="B92" s="537"/>
      <c r="C92" s="537"/>
      <c r="D92" s="538"/>
      <c r="E92" s="235">
        <f>E15+E77</f>
        <v>1381600</v>
      </c>
      <c r="F92" s="235">
        <f>F15+F77</f>
        <v>1381600</v>
      </c>
      <c r="G92" s="235">
        <f>G15+G77</f>
        <v>0</v>
      </c>
      <c r="H92" s="235">
        <f>H15+H77</f>
        <v>0</v>
      </c>
      <c r="I92" s="235">
        <f>I15+I77</f>
        <v>0</v>
      </c>
    </row>
    <row r="93" spans="1:10" ht="27.75" customHeight="1">
      <c r="A93" s="535" t="s">
        <v>203</v>
      </c>
      <c r="B93" s="535"/>
      <c r="C93" s="535"/>
      <c r="D93" s="535"/>
      <c r="E93" s="236">
        <f>SUM(E84:E92)</f>
        <v>97777535</v>
      </c>
      <c r="F93" s="236">
        <f>SUM(F84:F92)</f>
        <v>85091920</v>
      </c>
      <c r="G93" s="236">
        <f>SUM(G84:G92)</f>
        <v>10274800</v>
      </c>
      <c r="H93" s="236">
        <f>SUM(H84:H92)</f>
        <v>3000</v>
      </c>
      <c r="I93" s="236">
        <f>SUM(I84:I92)</f>
        <v>2407815</v>
      </c>
      <c r="J93" s="237"/>
    </row>
    <row r="94" spans="1:5" ht="12.75">
      <c r="A94" s="238"/>
      <c r="B94" s="238"/>
      <c r="C94" s="238"/>
      <c r="D94" s="238"/>
      <c r="E94" s="294"/>
    </row>
    <row r="95" spans="1:5" ht="12.75">
      <c r="A95" s="238"/>
      <c r="B95" s="238"/>
      <c r="C95" s="238"/>
      <c r="D95" s="238"/>
      <c r="E95" s="294"/>
    </row>
    <row r="96" spans="1:5" ht="12.75">
      <c r="A96" s="238"/>
      <c r="B96" s="238"/>
      <c r="C96" s="238"/>
      <c r="D96" s="238"/>
      <c r="E96" s="294"/>
    </row>
    <row r="97" spans="1:5" ht="12.75">
      <c r="A97" s="238"/>
      <c r="B97" s="238"/>
      <c r="C97" s="238"/>
      <c r="D97" s="238"/>
      <c r="E97" s="294"/>
    </row>
    <row r="98" spans="1:5" ht="12.75">
      <c r="A98" s="238"/>
      <c r="B98" s="238"/>
      <c r="C98" s="238"/>
      <c r="D98" s="238"/>
      <c r="E98" s="294"/>
    </row>
    <row r="99" spans="1:5" ht="12.75">
      <c r="A99" s="238"/>
      <c r="B99" s="238"/>
      <c r="C99" s="238"/>
      <c r="D99" s="238"/>
      <c r="E99" s="294"/>
    </row>
    <row r="100" spans="1:12" s="205" customFormat="1" ht="12.75">
      <c r="A100" s="238"/>
      <c r="B100" s="238"/>
      <c r="C100" s="238"/>
      <c r="D100" s="238"/>
      <c r="E100" s="294"/>
      <c r="F100" s="282"/>
      <c r="G100" s="282"/>
      <c r="H100" s="282"/>
      <c r="I100" s="282"/>
      <c r="J100" s="203"/>
      <c r="K100" s="203"/>
      <c r="L100" s="203"/>
    </row>
    <row r="101" spans="1:12" s="205" customFormat="1" ht="12.75">
      <c r="A101" s="238"/>
      <c r="B101" s="238"/>
      <c r="C101" s="238"/>
      <c r="D101" s="238"/>
      <c r="E101" s="294"/>
      <c r="F101" s="282"/>
      <c r="G101" s="282"/>
      <c r="H101" s="282"/>
      <c r="I101" s="282"/>
      <c r="J101" s="203"/>
      <c r="K101" s="203"/>
      <c r="L101" s="203"/>
    </row>
    <row r="102" spans="1:12" s="205" customFormat="1" ht="12.75">
      <c r="A102" s="238"/>
      <c r="B102" s="238"/>
      <c r="C102" s="238"/>
      <c r="D102" s="238"/>
      <c r="E102" s="294"/>
      <c r="F102" s="282"/>
      <c r="G102" s="282"/>
      <c r="H102" s="282"/>
      <c r="I102" s="282"/>
      <c r="J102" s="203"/>
      <c r="K102" s="203"/>
      <c r="L102" s="203"/>
    </row>
    <row r="103" spans="1:12" s="205" customFormat="1" ht="12.75">
      <c r="A103" s="238"/>
      <c r="B103" s="238"/>
      <c r="C103" s="238"/>
      <c r="D103" s="238"/>
      <c r="E103" s="294"/>
      <c r="F103" s="282"/>
      <c r="G103" s="282"/>
      <c r="H103" s="282"/>
      <c r="I103" s="282"/>
      <c r="J103" s="203"/>
      <c r="K103" s="203"/>
      <c r="L103" s="203"/>
    </row>
    <row r="104" spans="1:12" s="205" customFormat="1" ht="12.75">
      <c r="A104" s="238"/>
      <c r="B104" s="238"/>
      <c r="C104" s="238"/>
      <c r="D104" s="238"/>
      <c r="E104" s="294"/>
      <c r="F104" s="282"/>
      <c r="G104" s="282"/>
      <c r="H104" s="282"/>
      <c r="I104" s="282"/>
      <c r="J104" s="203"/>
      <c r="K104" s="203"/>
      <c r="L104" s="203"/>
    </row>
    <row r="105" spans="1:12" s="205" customFormat="1" ht="12.75">
      <c r="A105" s="238"/>
      <c r="B105" s="238"/>
      <c r="C105" s="238"/>
      <c r="D105" s="238"/>
      <c r="E105" s="294"/>
      <c r="F105" s="282"/>
      <c r="G105" s="282"/>
      <c r="H105" s="282"/>
      <c r="I105" s="282"/>
      <c r="J105" s="203"/>
      <c r="K105" s="203"/>
      <c r="L105" s="203"/>
    </row>
    <row r="106" spans="1:12" s="205" customFormat="1" ht="12.75">
      <c r="A106" s="238"/>
      <c r="B106" s="238"/>
      <c r="C106" s="238"/>
      <c r="D106" s="238"/>
      <c r="E106" s="294"/>
      <c r="F106" s="282"/>
      <c r="G106" s="282"/>
      <c r="H106" s="282"/>
      <c r="I106" s="282"/>
      <c r="J106" s="203"/>
      <c r="K106" s="203"/>
      <c r="L106" s="203"/>
    </row>
    <row r="107" spans="1:12" s="205" customFormat="1" ht="12.75">
      <c r="A107" s="238"/>
      <c r="B107" s="238"/>
      <c r="C107" s="238"/>
      <c r="D107" s="238"/>
      <c r="E107" s="294"/>
      <c r="F107" s="282"/>
      <c r="G107" s="282"/>
      <c r="H107" s="282"/>
      <c r="I107" s="282"/>
      <c r="J107" s="203"/>
      <c r="K107" s="203"/>
      <c r="L107" s="203"/>
    </row>
    <row r="108" spans="1:12" s="205" customFormat="1" ht="12.75">
      <c r="A108" s="238"/>
      <c r="B108" s="238"/>
      <c r="C108" s="238"/>
      <c r="D108" s="238"/>
      <c r="E108" s="294"/>
      <c r="F108" s="282"/>
      <c r="G108" s="282"/>
      <c r="H108" s="282"/>
      <c r="I108" s="282"/>
      <c r="J108" s="203"/>
      <c r="K108" s="203"/>
      <c r="L108" s="203"/>
    </row>
    <row r="109" spans="1:12" s="205" customFormat="1" ht="12.75">
      <c r="A109" s="238"/>
      <c r="B109" s="238"/>
      <c r="C109" s="238"/>
      <c r="D109" s="238"/>
      <c r="E109" s="294"/>
      <c r="F109" s="282"/>
      <c r="G109" s="282"/>
      <c r="H109" s="282"/>
      <c r="I109" s="282"/>
      <c r="J109" s="203"/>
      <c r="K109" s="203"/>
      <c r="L109" s="203"/>
    </row>
    <row r="110" spans="1:12" s="205" customFormat="1" ht="12.75">
      <c r="A110" s="238"/>
      <c r="B110" s="238"/>
      <c r="C110" s="238"/>
      <c r="D110" s="238"/>
      <c r="E110" s="294"/>
      <c r="F110" s="282"/>
      <c r="G110" s="282"/>
      <c r="H110" s="282"/>
      <c r="I110" s="282"/>
      <c r="J110" s="203"/>
      <c r="K110" s="203"/>
      <c r="L110" s="203"/>
    </row>
    <row r="111" spans="1:12" s="205" customFormat="1" ht="12.75">
      <c r="A111" s="238"/>
      <c r="B111" s="238"/>
      <c r="C111" s="238"/>
      <c r="D111" s="238"/>
      <c r="E111" s="294"/>
      <c r="F111" s="282"/>
      <c r="G111" s="282"/>
      <c r="H111" s="282"/>
      <c r="I111" s="282"/>
      <c r="J111" s="203"/>
      <c r="K111" s="203"/>
      <c r="L111" s="203"/>
    </row>
    <row r="112" spans="1:12" s="205" customFormat="1" ht="12.75">
      <c r="A112" s="238"/>
      <c r="B112" s="238"/>
      <c r="C112" s="238"/>
      <c r="D112" s="238"/>
      <c r="E112" s="294"/>
      <c r="F112" s="282"/>
      <c r="G112" s="282"/>
      <c r="H112" s="282"/>
      <c r="I112" s="282"/>
      <c r="J112" s="203"/>
      <c r="K112" s="203"/>
      <c r="L112" s="203"/>
    </row>
    <row r="113" spans="1:12" s="205" customFormat="1" ht="12.75">
      <c r="A113" s="238"/>
      <c r="B113" s="238"/>
      <c r="C113" s="238"/>
      <c r="D113" s="238"/>
      <c r="E113" s="294"/>
      <c r="F113" s="282"/>
      <c r="G113" s="282"/>
      <c r="H113" s="282"/>
      <c r="I113" s="282"/>
      <c r="J113" s="203"/>
      <c r="K113" s="203"/>
      <c r="L113" s="203"/>
    </row>
    <row r="114" spans="1:12" s="205" customFormat="1" ht="12.75">
      <c r="A114" s="238"/>
      <c r="B114" s="238"/>
      <c r="C114" s="238"/>
      <c r="D114" s="238"/>
      <c r="E114" s="294"/>
      <c r="F114" s="282"/>
      <c r="G114" s="282"/>
      <c r="H114" s="282"/>
      <c r="I114" s="282"/>
      <c r="J114" s="203"/>
      <c r="K114" s="203"/>
      <c r="L114" s="203"/>
    </row>
    <row r="115" spans="1:12" s="205" customFormat="1" ht="12.75">
      <c r="A115" s="238"/>
      <c r="B115" s="238"/>
      <c r="C115" s="238"/>
      <c r="D115" s="238"/>
      <c r="E115" s="294"/>
      <c r="F115" s="282"/>
      <c r="G115" s="282"/>
      <c r="H115" s="282"/>
      <c r="I115" s="282"/>
      <c r="J115" s="203"/>
      <c r="K115" s="203"/>
      <c r="L115" s="203"/>
    </row>
    <row r="116" spans="1:12" s="205" customFormat="1" ht="12.75">
      <c r="A116" s="238"/>
      <c r="B116" s="238"/>
      <c r="C116" s="238"/>
      <c r="D116" s="238"/>
      <c r="E116" s="294"/>
      <c r="F116" s="282"/>
      <c r="G116" s="282"/>
      <c r="H116" s="282"/>
      <c r="I116" s="282"/>
      <c r="J116" s="203"/>
      <c r="K116" s="203"/>
      <c r="L116" s="203"/>
    </row>
    <row r="117" spans="1:12" s="205" customFormat="1" ht="12.75">
      <c r="A117" s="238"/>
      <c r="B117" s="238"/>
      <c r="C117" s="238"/>
      <c r="D117" s="238"/>
      <c r="E117" s="294"/>
      <c r="F117" s="282"/>
      <c r="G117" s="282"/>
      <c r="H117" s="282"/>
      <c r="I117" s="282"/>
      <c r="J117" s="203"/>
      <c r="K117" s="203"/>
      <c r="L117" s="203"/>
    </row>
    <row r="118" spans="1:12" s="205" customFormat="1" ht="12.75">
      <c r="A118" s="238"/>
      <c r="B118" s="238"/>
      <c r="C118" s="238"/>
      <c r="D118" s="238"/>
      <c r="E118" s="294"/>
      <c r="F118" s="282"/>
      <c r="G118" s="282"/>
      <c r="H118" s="282"/>
      <c r="I118" s="282"/>
      <c r="J118" s="203"/>
      <c r="K118" s="203"/>
      <c r="L118" s="203"/>
    </row>
    <row r="119" spans="1:12" s="205" customFormat="1" ht="12.75">
      <c r="A119" s="238"/>
      <c r="B119" s="238"/>
      <c r="C119" s="238"/>
      <c r="D119" s="238"/>
      <c r="E119" s="294"/>
      <c r="F119" s="282"/>
      <c r="G119" s="282"/>
      <c r="H119" s="282"/>
      <c r="I119" s="282"/>
      <c r="J119" s="203"/>
      <c r="K119" s="203"/>
      <c r="L119" s="203"/>
    </row>
    <row r="120" spans="1:12" s="205" customFormat="1" ht="12.75">
      <c r="A120" s="238"/>
      <c r="B120" s="238"/>
      <c r="C120" s="238"/>
      <c r="D120" s="238"/>
      <c r="E120" s="294"/>
      <c r="F120" s="282"/>
      <c r="G120" s="282"/>
      <c r="H120" s="282"/>
      <c r="I120" s="282"/>
      <c r="J120" s="203"/>
      <c r="K120" s="203"/>
      <c r="L120" s="203"/>
    </row>
    <row r="121" spans="1:12" s="205" customFormat="1" ht="12.75">
      <c r="A121" s="238"/>
      <c r="B121" s="238"/>
      <c r="C121" s="238"/>
      <c r="D121" s="238"/>
      <c r="E121" s="294"/>
      <c r="F121" s="282"/>
      <c r="G121" s="282"/>
      <c r="H121" s="282"/>
      <c r="I121" s="282"/>
      <c r="J121" s="203"/>
      <c r="K121" s="203"/>
      <c r="L121" s="203"/>
    </row>
    <row r="122" spans="1:12" s="205" customFormat="1" ht="12.75">
      <c r="A122" s="238"/>
      <c r="B122" s="238"/>
      <c r="C122" s="238"/>
      <c r="D122" s="238"/>
      <c r="E122" s="294"/>
      <c r="F122" s="282"/>
      <c r="G122" s="282"/>
      <c r="H122" s="282"/>
      <c r="I122" s="282"/>
      <c r="J122" s="203"/>
      <c r="K122" s="203"/>
      <c r="L122" s="203"/>
    </row>
    <row r="123" spans="1:12" s="205" customFormat="1" ht="12.75">
      <c r="A123" s="238"/>
      <c r="B123" s="238"/>
      <c r="C123" s="238"/>
      <c r="D123" s="238"/>
      <c r="E123" s="294"/>
      <c r="F123" s="282"/>
      <c r="G123" s="282"/>
      <c r="H123" s="282"/>
      <c r="I123" s="282"/>
      <c r="J123" s="203"/>
      <c r="K123" s="203"/>
      <c r="L123" s="203"/>
    </row>
    <row r="124" spans="1:12" s="205" customFormat="1" ht="12.75">
      <c r="A124" s="238"/>
      <c r="B124" s="238"/>
      <c r="C124" s="238"/>
      <c r="D124" s="238"/>
      <c r="E124" s="294"/>
      <c r="F124" s="282"/>
      <c r="G124" s="282"/>
      <c r="H124" s="282"/>
      <c r="I124" s="282"/>
      <c r="J124" s="203"/>
      <c r="K124" s="203"/>
      <c r="L124" s="203"/>
    </row>
    <row r="125" spans="1:12" s="205" customFormat="1" ht="12.75">
      <c r="A125" s="238"/>
      <c r="B125" s="238"/>
      <c r="C125" s="238"/>
      <c r="D125" s="238"/>
      <c r="E125" s="294"/>
      <c r="F125" s="282"/>
      <c r="G125" s="282"/>
      <c r="H125" s="282"/>
      <c r="I125" s="282"/>
      <c r="J125" s="203"/>
      <c r="K125" s="203"/>
      <c r="L125" s="203"/>
    </row>
    <row r="126" spans="1:12" s="205" customFormat="1" ht="12.75">
      <c r="A126" s="238"/>
      <c r="B126" s="238"/>
      <c r="C126" s="238"/>
      <c r="D126" s="238"/>
      <c r="E126" s="294"/>
      <c r="F126" s="282"/>
      <c r="G126" s="282"/>
      <c r="H126" s="282"/>
      <c r="I126" s="282"/>
      <c r="J126" s="203"/>
      <c r="K126" s="203"/>
      <c r="L126" s="203"/>
    </row>
    <row r="127" spans="1:12" s="205" customFormat="1" ht="12.75">
      <c r="A127" s="238"/>
      <c r="B127" s="238"/>
      <c r="C127" s="238"/>
      <c r="D127" s="238"/>
      <c r="E127" s="294"/>
      <c r="F127" s="282"/>
      <c r="G127" s="282"/>
      <c r="H127" s="282"/>
      <c r="I127" s="282"/>
      <c r="J127" s="203"/>
      <c r="K127" s="203"/>
      <c r="L127" s="203"/>
    </row>
    <row r="128" spans="1:12" s="205" customFormat="1" ht="12.75">
      <c r="A128" s="238"/>
      <c r="B128" s="238"/>
      <c r="C128" s="238"/>
      <c r="D128" s="238"/>
      <c r="E128" s="294"/>
      <c r="F128" s="282"/>
      <c r="G128" s="282"/>
      <c r="H128" s="282"/>
      <c r="I128" s="282"/>
      <c r="J128" s="203"/>
      <c r="K128" s="203"/>
      <c r="L128" s="203"/>
    </row>
    <row r="129" spans="1:12" s="205" customFormat="1" ht="12.75">
      <c r="A129" s="238"/>
      <c r="B129" s="238"/>
      <c r="C129" s="238"/>
      <c r="D129" s="238"/>
      <c r="E129" s="294"/>
      <c r="F129" s="282"/>
      <c r="G129" s="282"/>
      <c r="H129" s="282"/>
      <c r="I129" s="282"/>
      <c r="J129" s="203"/>
      <c r="K129" s="203"/>
      <c r="L129" s="203"/>
    </row>
    <row r="130" spans="1:12" s="205" customFormat="1" ht="12.75">
      <c r="A130" s="238"/>
      <c r="B130" s="238"/>
      <c r="C130" s="238"/>
      <c r="D130" s="238"/>
      <c r="E130" s="294"/>
      <c r="F130" s="282"/>
      <c r="G130" s="282"/>
      <c r="H130" s="282"/>
      <c r="I130" s="282"/>
      <c r="J130" s="203"/>
      <c r="K130" s="203"/>
      <c r="L130" s="203"/>
    </row>
    <row r="131" spans="1:12" s="205" customFormat="1" ht="12.75">
      <c r="A131" s="238"/>
      <c r="B131" s="238"/>
      <c r="C131" s="238"/>
      <c r="D131" s="238"/>
      <c r="E131" s="294"/>
      <c r="F131" s="282"/>
      <c r="G131" s="282"/>
      <c r="H131" s="282"/>
      <c r="I131" s="282"/>
      <c r="J131" s="203"/>
      <c r="K131" s="203"/>
      <c r="L131" s="203"/>
    </row>
    <row r="132" spans="1:12" s="205" customFormat="1" ht="12.75">
      <c r="A132" s="238"/>
      <c r="B132" s="238"/>
      <c r="C132" s="238"/>
      <c r="D132" s="238"/>
      <c r="E132" s="294"/>
      <c r="F132" s="282"/>
      <c r="G132" s="282"/>
      <c r="H132" s="282"/>
      <c r="I132" s="282"/>
      <c r="J132" s="203"/>
      <c r="K132" s="203"/>
      <c r="L132" s="203"/>
    </row>
    <row r="133" spans="1:12" s="205" customFormat="1" ht="12.75">
      <c r="A133" s="238"/>
      <c r="B133" s="238"/>
      <c r="C133" s="238"/>
      <c r="D133" s="238"/>
      <c r="E133" s="294"/>
      <c r="F133" s="282"/>
      <c r="G133" s="282"/>
      <c r="H133" s="282"/>
      <c r="I133" s="282"/>
      <c r="J133" s="203"/>
      <c r="K133" s="203"/>
      <c r="L133" s="203"/>
    </row>
    <row r="134" spans="1:12" s="205" customFormat="1" ht="12.75">
      <c r="A134" s="238"/>
      <c r="B134" s="238"/>
      <c r="C134" s="238"/>
      <c r="D134" s="238"/>
      <c r="E134" s="294"/>
      <c r="F134" s="282"/>
      <c r="G134" s="282"/>
      <c r="H134" s="282"/>
      <c r="I134" s="282"/>
      <c r="J134" s="203"/>
      <c r="K134" s="203"/>
      <c r="L134" s="203"/>
    </row>
    <row r="135" spans="1:12" s="205" customFormat="1" ht="12.75">
      <c r="A135" s="238"/>
      <c r="B135" s="238"/>
      <c r="C135" s="238"/>
      <c r="D135" s="238"/>
      <c r="E135" s="294"/>
      <c r="F135" s="282"/>
      <c r="G135" s="282"/>
      <c r="H135" s="282"/>
      <c r="I135" s="282"/>
      <c r="J135" s="203"/>
      <c r="K135" s="203"/>
      <c r="L135" s="203"/>
    </row>
    <row r="136" spans="1:12" s="205" customFormat="1" ht="12.75">
      <c r="A136" s="238"/>
      <c r="B136" s="238"/>
      <c r="C136" s="238"/>
      <c r="D136" s="238"/>
      <c r="E136" s="294"/>
      <c r="F136" s="282"/>
      <c r="G136" s="282"/>
      <c r="H136" s="282"/>
      <c r="I136" s="282"/>
      <c r="J136" s="203"/>
      <c r="K136" s="203"/>
      <c r="L136" s="203"/>
    </row>
    <row r="137" spans="1:12" s="205" customFormat="1" ht="12.75">
      <c r="A137" s="238"/>
      <c r="B137" s="238"/>
      <c r="C137" s="238"/>
      <c r="D137" s="238"/>
      <c r="E137" s="294"/>
      <c r="F137" s="282"/>
      <c r="G137" s="282"/>
      <c r="H137" s="282"/>
      <c r="I137" s="282"/>
      <c r="J137" s="203"/>
      <c r="K137" s="203"/>
      <c r="L137" s="203"/>
    </row>
    <row r="138" spans="1:12" s="205" customFormat="1" ht="12.75">
      <c r="A138" s="238"/>
      <c r="B138" s="238"/>
      <c r="C138" s="238"/>
      <c r="D138" s="238"/>
      <c r="E138" s="294"/>
      <c r="F138" s="282"/>
      <c r="G138" s="282"/>
      <c r="H138" s="282"/>
      <c r="I138" s="282"/>
      <c r="J138" s="203"/>
      <c r="K138" s="203"/>
      <c r="L138" s="203"/>
    </row>
    <row r="139" spans="1:12" s="205" customFormat="1" ht="12.75">
      <c r="A139" s="238"/>
      <c r="B139" s="238"/>
      <c r="C139" s="238"/>
      <c r="D139" s="238"/>
      <c r="E139" s="294"/>
      <c r="F139" s="282"/>
      <c r="G139" s="282"/>
      <c r="H139" s="282"/>
      <c r="I139" s="282"/>
      <c r="J139" s="203"/>
      <c r="K139" s="203"/>
      <c r="L139" s="203"/>
    </row>
    <row r="140" spans="1:12" s="205" customFormat="1" ht="12.75">
      <c r="A140" s="238"/>
      <c r="B140" s="238"/>
      <c r="C140" s="238"/>
      <c r="D140" s="238"/>
      <c r="E140" s="294"/>
      <c r="F140" s="282"/>
      <c r="G140" s="282"/>
      <c r="H140" s="282"/>
      <c r="I140" s="282"/>
      <c r="J140" s="203"/>
      <c r="K140" s="203"/>
      <c r="L140" s="203"/>
    </row>
    <row r="141" spans="1:12" s="205" customFormat="1" ht="12.75">
      <c r="A141" s="238"/>
      <c r="B141" s="238"/>
      <c r="C141" s="238"/>
      <c r="D141" s="238"/>
      <c r="E141" s="294"/>
      <c r="F141" s="282"/>
      <c r="G141" s="282"/>
      <c r="H141" s="282"/>
      <c r="I141" s="282"/>
      <c r="J141" s="203"/>
      <c r="K141" s="203"/>
      <c r="L141" s="203"/>
    </row>
    <row r="142" spans="1:12" s="205" customFormat="1" ht="12.75">
      <c r="A142" s="238"/>
      <c r="B142" s="238"/>
      <c r="C142" s="238"/>
      <c r="D142" s="238"/>
      <c r="E142" s="294"/>
      <c r="F142" s="282"/>
      <c r="G142" s="282"/>
      <c r="H142" s="282"/>
      <c r="I142" s="282"/>
      <c r="J142" s="203"/>
      <c r="K142" s="203"/>
      <c r="L142" s="203"/>
    </row>
    <row r="143" spans="1:12" s="205" customFormat="1" ht="12.75">
      <c r="A143" s="238"/>
      <c r="B143" s="238"/>
      <c r="C143" s="238"/>
      <c r="D143" s="238"/>
      <c r="E143" s="294"/>
      <c r="F143" s="282"/>
      <c r="G143" s="282"/>
      <c r="H143" s="282"/>
      <c r="I143" s="282"/>
      <c r="J143" s="203"/>
      <c r="K143" s="203"/>
      <c r="L143" s="203"/>
    </row>
    <row r="144" spans="1:12" s="205" customFormat="1" ht="12.75">
      <c r="A144" s="238"/>
      <c r="B144" s="238"/>
      <c r="C144" s="238"/>
      <c r="D144" s="238"/>
      <c r="E144" s="294"/>
      <c r="F144" s="282"/>
      <c r="G144" s="282"/>
      <c r="H144" s="282"/>
      <c r="I144" s="282"/>
      <c r="J144" s="203"/>
      <c r="K144" s="203"/>
      <c r="L144" s="203"/>
    </row>
    <row r="145" spans="1:12" s="205" customFormat="1" ht="12.75">
      <c r="A145" s="238"/>
      <c r="B145" s="238"/>
      <c r="C145" s="238"/>
      <c r="D145" s="238"/>
      <c r="E145" s="294"/>
      <c r="F145" s="282"/>
      <c r="G145" s="282"/>
      <c r="H145" s="282"/>
      <c r="I145" s="282"/>
      <c r="J145" s="203"/>
      <c r="K145" s="203"/>
      <c r="L145" s="203"/>
    </row>
    <row r="146" spans="1:12" s="205" customFormat="1" ht="12.75">
      <c r="A146" s="238"/>
      <c r="B146" s="238"/>
      <c r="C146" s="238"/>
      <c r="D146" s="238"/>
      <c r="E146" s="294"/>
      <c r="F146" s="282"/>
      <c r="G146" s="282"/>
      <c r="H146" s="282"/>
      <c r="I146" s="282"/>
      <c r="J146" s="203"/>
      <c r="K146" s="203"/>
      <c r="L146" s="203"/>
    </row>
    <row r="147" spans="1:12" s="205" customFormat="1" ht="12.75">
      <c r="A147" s="238"/>
      <c r="B147" s="238"/>
      <c r="C147" s="238"/>
      <c r="D147" s="238"/>
      <c r="E147" s="294"/>
      <c r="F147" s="282"/>
      <c r="G147" s="282"/>
      <c r="H147" s="282"/>
      <c r="I147" s="282"/>
      <c r="J147" s="203"/>
      <c r="K147" s="203"/>
      <c r="L147" s="203"/>
    </row>
    <row r="148" spans="1:12" s="205" customFormat="1" ht="12.75">
      <c r="A148" s="238"/>
      <c r="B148" s="238"/>
      <c r="C148" s="238"/>
      <c r="D148" s="238"/>
      <c r="E148" s="294"/>
      <c r="F148" s="282"/>
      <c r="G148" s="282"/>
      <c r="H148" s="282"/>
      <c r="I148" s="282"/>
      <c r="J148" s="203"/>
      <c r="K148" s="203"/>
      <c r="L148" s="203"/>
    </row>
    <row r="149" spans="1:12" s="205" customFormat="1" ht="12.75">
      <c r="A149" s="238"/>
      <c r="B149" s="238"/>
      <c r="C149" s="238"/>
      <c r="D149" s="238"/>
      <c r="E149" s="294"/>
      <c r="F149" s="282"/>
      <c r="G149" s="282"/>
      <c r="H149" s="282"/>
      <c r="I149" s="282"/>
      <c r="J149" s="203"/>
      <c r="K149" s="203"/>
      <c r="L149" s="203"/>
    </row>
    <row r="150" spans="1:12" s="205" customFormat="1" ht="12.75">
      <c r="A150" s="238"/>
      <c r="B150" s="238"/>
      <c r="C150" s="238"/>
      <c r="D150" s="238"/>
      <c r="E150" s="294"/>
      <c r="F150" s="282"/>
      <c r="G150" s="282"/>
      <c r="H150" s="282"/>
      <c r="I150" s="282"/>
      <c r="J150" s="203"/>
      <c r="K150" s="203"/>
      <c r="L150" s="203"/>
    </row>
    <row r="151" spans="1:12" s="205" customFormat="1" ht="12.75">
      <c r="A151" s="238"/>
      <c r="B151" s="238"/>
      <c r="C151" s="238"/>
      <c r="D151" s="238"/>
      <c r="E151" s="294"/>
      <c r="F151" s="282"/>
      <c r="G151" s="282"/>
      <c r="H151" s="282"/>
      <c r="I151" s="282"/>
      <c r="J151" s="203"/>
      <c r="K151" s="203"/>
      <c r="L151" s="203"/>
    </row>
    <row r="152" spans="1:12" s="205" customFormat="1" ht="12.75">
      <c r="A152" s="238"/>
      <c r="B152" s="238"/>
      <c r="C152" s="238"/>
      <c r="D152" s="238"/>
      <c r="E152" s="294"/>
      <c r="F152" s="282"/>
      <c r="G152" s="282"/>
      <c r="H152" s="282"/>
      <c r="I152" s="282"/>
      <c r="J152" s="203"/>
      <c r="K152" s="203"/>
      <c r="L152" s="203"/>
    </row>
    <row r="153" spans="1:12" s="205" customFormat="1" ht="12.75">
      <c r="A153" s="238"/>
      <c r="B153" s="238"/>
      <c r="C153" s="238"/>
      <c r="D153" s="238"/>
      <c r="E153" s="294"/>
      <c r="F153" s="282"/>
      <c r="G153" s="282"/>
      <c r="H153" s="282"/>
      <c r="I153" s="282"/>
      <c r="J153" s="203"/>
      <c r="K153" s="203"/>
      <c r="L153" s="203"/>
    </row>
    <row r="154" spans="1:12" s="205" customFormat="1" ht="12.75">
      <c r="A154" s="238"/>
      <c r="B154" s="238"/>
      <c r="C154" s="238"/>
      <c r="D154" s="238"/>
      <c r="E154" s="294"/>
      <c r="F154" s="282"/>
      <c r="G154" s="282"/>
      <c r="H154" s="282"/>
      <c r="I154" s="282"/>
      <c r="J154" s="203"/>
      <c r="K154" s="203"/>
      <c r="L154" s="203"/>
    </row>
    <row r="155" spans="1:12" s="205" customFormat="1" ht="12.75">
      <c r="A155" s="238"/>
      <c r="B155" s="238"/>
      <c r="C155" s="238"/>
      <c r="D155" s="238"/>
      <c r="E155" s="294"/>
      <c r="F155" s="282"/>
      <c r="G155" s="282"/>
      <c r="H155" s="282"/>
      <c r="I155" s="282"/>
      <c r="J155" s="203"/>
      <c r="K155" s="203"/>
      <c r="L155" s="203"/>
    </row>
    <row r="156" spans="1:12" s="205" customFormat="1" ht="12.75">
      <c r="A156" s="238"/>
      <c r="B156" s="238"/>
      <c r="C156" s="238"/>
      <c r="D156" s="238"/>
      <c r="E156" s="294"/>
      <c r="F156" s="282"/>
      <c r="G156" s="282"/>
      <c r="H156" s="282"/>
      <c r="I156" s="282"/>
      <c r="J156" s="203"/>
      <c r="K156" s="203"/>
      <c r="L156" s="203"/>
    </row>
    <row r="157" spans="1:12" s="205" customFormat="1" ht="12.75">
      <c r="A157" s="238"/>
      <c r="B157" s="238"/>
      <c r="C157" s="238"/>
      <c r="D157" s="238"/>
      <c r="E157" s="294"/>
      <c r="F157" s="282"/>
      <c r="G157" s="282"/>
      <c r="H157" s="282"/>
      <c r="I157" s="282"/>
      <c r="J157" s="203"/>
      <c r="K157" s="203"/>
      <c r="L157" s="203"/>
    </row>
    <row r="158" spans="1:12" s="205" customFormat="1" ht="12.75">
      <c r="A158" s="238"/>
      <c r="B158" s="238"/>
      <c r="C158" s="238"/>
      <c r="D158" s="238"/>
      <c r="E158" s="294"/>
      <c r="F158" s="282"/>
      <c r="G158" s="282"/>
      <c r="H158" s="282"/>
      <c r="I158" s="282"/>
      <c r="J158" s="203"/>
      <c r="K158" s="203"/>
      <c r="L158" s="203"/>
    </row>
    <row r="159" spans="1:12" s="205" customFormat="1" ht="12.75">
      <c r="A159" s="238"/>
      <c r="B159" s="238"/>
      <c r="C159" s="238"/>
      <c r="D159" s="238"/>
      <c r="E159" s="294"/>
      <c r="F159" s="282"/>
      <c r="G159" s="282"/>
      <c r="H159" s="282"/>
      <c r="I159" s="282"/>
      <c r="J159" s="203"/>
      <c r="K159" s="203"/>
      <c r="L159" s="203"/>
    </row>
    <row r="160" spans="1:12" s="205" customFormat="1" ht="12.75">
      <c r="A160" s="238"/>
      <c r="B160" s="238"/>
      <c r="C160" s="238"/>
      <c r="D160" s="238"/>
      <c r="E160" s="294"/>
      <c r="F160" s="282"/>
      <c r="G160" s="282"/>
      <c r="H160" s="282"/>
      <c r="I160" s="282"/>
      <c r="J160" s="203"/>
      <c r="K160" s="203"/>
      <c r="L160" s="203"/>
    </row>
    <row r="161" spans="1:12" s="205" customFormat="1" ht="12.75">
      <c r="A161" s="238"/>
      <c r="B161" s="238"/>
      <c r="C161" s="238"/>
      <c r="D161" s="238"/>
      <c r="E161" s="294"/>
      <c r="F161" s="282"/>
      <c r="G161" s="282"/>
      <c r="H161" s="282"/>
      <c r="I161" s="282"/>
      <c r="J161" s="203"/>
      <c r="K161" s="203"/>
      <c r="L161" s="203"/>
    </row>
    <row r="162" spans="1:12" s="205" customFormat="1" ht="12.75">
      <c r="A162" s="238"/>
      <c r="B162" s="238"/>
      <c r="C162" s="238"/>
      <c r="D162" s="238"/>
      <c r="E162" s="294"/>
      <c r="F162" s="282"/>
      <c r="G162" s="282"/>
      <c r="H162" s="282"/>
      <c r="I162" s="282"/>
      <c r="J162" s="203"/>
      <c r="K162" s="203"/>
      <c r="L162" s="203"/>
    </row>
    <row r="163" spans="1:12" s="205" customFormat="1" ht="12.75">
      <c r="A163" s="238"/>
      <c r="B163" s="238"/>
      <c r="C163" s="238"/>
      <c r="D163" s="238"/>
      <c r="E163" s="294"/>
      <c r="F163" s="282"/>
      <c r="G163" s="282"/>
      <c r="H163" s="282"/>
      <c r="I163" s="282"/>
      <c r="J163" s="203"/>
      <c r="K163" s="203"/>
      <c r="L163" s="203"/>
    </row>
    <row r="164" spans="1:12" s="205" customFormat="1" ht="12.75">
      <c r="A164" s="238"/>
      <c r="B164" s="238"/>
      <c r="C164" s="238"/>
      <c r="D164" s="238"/>
      <c r="E164" s="294"/>
      <c r="F164" s="282"/>
      <c r="G164" s="282"/>
      <c r="H164" s="282"/>
      <c r="I164" s="282"/>
      <c r="J164" s="203"/>
      <c r="K164" s="203"/>
      <c r="L164" s="203"/>
    </row>
    <row r="165" spans="1:12" s="205" customFormat="1" ht="12.75">
      <c r="A165" s="238"/>
      <c r="B165" s="238"/>
      <c r="C165" s="238"/>
      <c r="D165" s="238"/>
      <c r="E165" s="294"/>
      <c r="F165" s="282"/>
      <c r="G165" s="282"/>
      <c r="H165" s="282"/>
      <c r="I165" s="282"/>
      <c r="J165" s="203"/>
      <c r="K165" s="203"/>
      <c r="L165" s="203"/>
    </row>
    <row r="166" spans="1:12" s="205" customFormat="1" ht="12.75">
      <c r="A166" s="238"/>
      <c r="B166" s="238"/>
      <c r="C166" s="238"/>
      <c r="D166" s="238"/>
      <c r="E166" s="294"/>
      <c r="F166" s="282"/>
      <c r="G166" s="282"/>
      <c r="H166" s="282"/>
      <c r="I166" s="282"/>
      <c r="J166" s="203"/>
      <c r="K166" s="203"/>
      <c r="L166" s="203"/>
    </row>
    <row r="167" spans="1:12" s="205" customFormat="1" ht="12.75">
      <c r="A167" s="238"/>
      <c r="B167" s="238"/>
      <c r="C167" s="238"/>
      <c r="D167" s="238"/>
      <c r="E167" s="294"/>
      <c r="F167" s="282"/>
      <c r="G167" s="282"/>
      <c r="H167" s="282"/>
      <c r="I167" s="282"/>
      <c r="J167" s="203"/>
      <c r="K167" s="203"/>
      <c r="L167" s="203"/>
    </row>
    <row r="168" spans="1:12" s="205" customFormat="1" ht="12.75">
      <c r="A168" s="238"/>
      <c r="B168" s="238"/>
      <c r="C168" s="238"/>
      <c r="D168" s="238"/>
      <c r="E168" s="294"/>
      <c r="F168" s="282"/>
      <c r="G168" s="282"/>
      <c r="H168" s="282"/>
      <c r="I168" s="282"/>
      <c r="J168" s="203"/>
      <c r="K168" s="203"/>
      <c r="L168" s="203"/>
    </row>
    <row r="169" spans="1:12" s="205" customFormat="1" ht="12.75">
      <c r="A169" s="238"/>
      <c r="B169" s="238"/>
      <c r="C169" s="238"/>
      <c r="D169" s="238"/>
      <c r="E169" s="294"/>
      <c r="F169" s="282"/>
      <c r="G169" s="282"/>
      <c r="H169" s="282"/>
      <c r="I169" s="282"/>
      <c r="J169" s="203"/>
      <c r="K169" s="203"/>
      <c r="L169" s="203"/>
    </row>
    <row r="170" spans="1:12" s="205" customFormat="1" ht="12.75">
      <c r="A170" s="238"/>
      <c r="B170" s="238"/>
      <c r="C170" s="238"/>
      <c r="D170" s="238"/>
      <c r="E170" s="294"/>
      <c r="F170" s="282"/>
      <c r="G170" s="282"/>
      <c r="H170" s="282"/>
      <c r="I170" s="282"/>
      <c r="J170" s="203"/>
      <c r="K170" s="203"/>
      <c r="L170" s="203"/>
    </row>
    <row r="171" spans="1:12" s="205" customFormat="1" ht="12.75">
      <c r="A171" s="238"/>
      <c r="B171" s="238"/>
      <c r="C171" s="238"/>
      <c r="D171" s="238"/>
      <c r="E171" s="294"/>
      <c r="F171" s="282"/>
      <c r="G171" s="282"/>
      <c r="H171" s="282"/>
      <c r="I171" s="282"/>
      <c r="J171" s="203"/>
      <c r="K171" s="203"/>
      <c r="L171" s="203"/>
    </row>
    <row r="172" spans="1:12" s="205" customFormat="1" ht="12.75">
      <c r="A172" s="238"/>
      <c r="B172" s="238"/>
      <c r="C172" s="238"/>
      <c r="D172" s="238"/>
      <c r="E172" s="294"/>
      <c r="F172" s="282"/>
      <c r="G172" s="282"/>
      <c r="H172" s="282"/>
      <c r="I172" s="282"/>
      <c r="J172" s="203"/>
      <c r="K172" s="203"/>
      <c r="L172" s="203"/>
    </row>
    <row r="173" spans="1:12" s="205" customFormat="1" ht="12.75">
      <c r="A173" s="238"/>
      <c r="B173" s="238"/>
      <c r="C173" s="238"/>
      <c r="D173" s="238"/>
      <c r="E173" s="294"/>
      <c r="F173" s="282"/>
      <c r="G173" s="282"/>
      <c r="H173" s="282"/>
      <c r="I173" s="282"/>
      <c r="J173" s="203"/>
      <c r="K173" s="203"/>
      <c r="L173" s="203"/>
    </row>
    <row r="174" spans="1:12" s="205" customFormat="1" ht="12.75">
      <c r="A174" s="238"/>
      <c r="B174" s="238"/>
      <c r="C174" s="238"/>
      <c r="D174" s="238"/>
      <c r="E174" s="294"/>
      <c r="F174" s="282"/>
      <c r="G174" s="282"/>
      <c r="H174" s="282"/>
      <c r="I174" s="282"/>
      <c r="J174" s="203"/>
      <c r="K174" s="203"/>
      <c r="L174" s="203"/>
    </row>
    <row r="175" spans="1:12" s="205" customFormat="1" ht="12.75">
      <c r="A175" s="238"/>
      <c r="B175" s="238"/>
      <c r="C175" s="238"/>
      <c r="D175" s="238"/>
      <c r="E175" s="294"/>
      <c r="F175" s="282"/>
      <c r="G175" s="282"/>
      <c r="H175" s="282"/>
      <c r="I175" s="282"/>
      <c r="J175" s="203"/>
      <c r="K175" s="203"/>
      <c r="L175" s="203"/>
    </row>
    <row r="176" spans="1:12" s="205" customFormat="1" ht="12.75">
      <c r="A176" s="238"/>
      <c r="B176" s="238"/>
      <c r="C176" s="238"/>
      <c r="D176" s="238"/>
      <c r="E176" s="294"/>
      <c r="F176" s="282"/>
      <c r="G176" s="282"/>
      <c r="H176" s="282"/>
      <c r="I176" s="282"/>
      <c r="J176" s="203"/>
      <c r="K176" s="203"/>
      <c r="L176" s="203"/>
    </row>
    <row r="177" spans="1:12" s="205" customFormat="1" ht="12.75">
      <c r="A177" s="238"/>
      <c r="B177" s="238"/>
      <c r="C177" s="238"/>
      <c r="D177" s="238"/>
      <c r="E177" s="294"/>
      <c r="F177" s="282"/>
      <c r="G177" s="282"/>
      <c r="H177" s="282"/>
      <c r="I177" s="282"/>
      <c r="J177" s="203"/>
      <c r="K177" s="203"/>
      <c r="L177" s="203"/>
    </row>
    <row r="178" spans="1:12" s="205" customFormat="1" ht="12.75">
      <c r="A178" s="238"/>
      <c r="B178" s="238"/>
      <c r="C178" s="238"/>
      <c r="D178" s="238"/>
      <c r="E178" s="294"/>
      <c r="F178" s="282"/>
      <c r="G178" s="282"/>
      <c r="H178" s="282"/>
      <c r="I178" s="282"/>
      <c r="J178" s="203"/>
      <c r="K178" s="203"/>
      <c r="L178" s="203"/>
    </row>
    <row r="179" spans="1:12" s="205" customFormat="1" ht="12.75">
      <c r="A179" s="238"/>
      <c r="B179" s="238"/>
      <c r="C179" s="238"/>
      <c r="D179" s="238"/>
      <c r="E179" s="294"/>
      <c r="F179" s="282"/>
      <c r="G179" s="282"/>
      <c r="H179" s="282"/>
      <c r="I179" s="282"/>
      <c r="J179" s="203"/>
      <c r="K179" s="203"/>
      <c r="L179" s="203"/>
    </row>
    <row r="180" spans="1:12" s="205" customFormat="1" ht="12.75">
      <c r="A180" s="238"/>
      <c r="B180" s="238"/>
      <c r="C180" s="238"/>
      <c r="D180" s="238"/>
      <c r="E180" s="294"/>
      <c r="F180" s="282"/>
      <c r="G180" s="282"/>
      <c r="H180" s="282"/>
      <c r="I180" s="282"/>
      <c r="J180" s="203"/>
      <c r="K180" s="203"/>
      <c r="L180" s="203"/>
    </row>
    <row r="181" spans="1:12" s="205" customFormat="1" ht="12.75">
      <c r="A181" s="238"/>
      <c r="B181" s="238"/>
      <c r="C181" s="238"/>
      <c r="D181" s="238"/>
      <c r="E181" s="294"/>
      <c r="F181" s="282"/>
      <c r="G181" s="282"/>
      <c r="H181" s="282"/>
      <c r="I181" s="282"/>
      <c r="J181" s="203"/>
      <c r="K181" s="203"/>
      <c r="L181" s="203"/>
    </row>
    <row r="182" spans="1:12" s="205" customFormat="1" ht="12.75">
      <c r="A182" s="238"/>
      <c r="B182" s="238"/>
      <c r="C182" s="238"/>
      <c r="D182" s="238"/>
      <c r="E182" s="294"/>
      <c r="F182" s="282"/>
      <c r="G182" s="282"/>
      <c r="H182" s="282"/>
      <c r="I182" s="282"/>
      <c r="J182" s="203"/>
      <c r="K182" s="203"/>
      <c r="L182" s="203"/>
    </row>
    <row r="183" spans="1:12" s="205" customFormat="1" ht="12.75">
      <c r="A183" s="238"/>
      <c r="B183" s="238"/>
      <c r="C183" s="238"/>
      <c r="D183" s="238"/>
      <c r="E183" s="294"/>
      <c r="F183" s="282"/>
      <c r="G183" s="282"/>
      <c r="H183" s="282"/>
      <c r="I183" s="282"/>
      <c r="J183" s="203"/>
      <c r="K183" s="203"/>
      <c r="L183" s="203"/>
    </row>
    <row r="184" spans="1:12" s="205" customFormat="1" ht="12.75">
      <c r="A184" s="238"/>
      <c r="B184" s="238"/>
      <c r="C184" s="238"/>
      <c r="D184" s="238"/>
      <c r="E184" s="294"/>
      <c r="F184" s="282"/>
      <c r="G184" s="282"/>
      <c r="H184" s="282"/>
      <c r="I184" s="282"/>
      <c r="J184" s="203"/>
      <c r="K184" s="203"/>
      <c r="L184" s="203"/>
    </row>
    <row r="185" spans="1:12" s="205" customFormat="1" ht="12.75">
      <c r="A185" s="238"/>
      <c r="B185" s="238"/>
      <c r="C185" s="238"/>
      <c r="D185" s="238"/>
      <c r="E185" s="294"/>
      <c r="F185" s="282"/>
      <c r="G185" s="282"/>
      <c r="H185" s="282"/>
      <c r="I185" s="282"/>
      <c r="J185" s="203"/>
      <c r="K185" s="203"/>
      <c r="L185" s="203"/>
    </row>
    <row r="186" spans="1:12" s="205" customFormat="1" ht="12.75">
      <c r="A186" s="238"/>
      <c r="B186" s="238"/>
      <c r="C186" s="238"/>
      <c r="D186" s="238"/>
      <c r="E186" s="294"/>
      <c r="F186" s="282"/>
      <c r="G186" s="282"/>
      <c r="H186" s="282"/>
      <c r="I186" s="282"/>
      <c r="J186" s="203"/>
      <c r="K186" s="203"/>
      <c r="L186" s="203"/>
    </row>
    <row r="187" spans="1:12" s="205" customFormat="1" ht="12.75">
      <c r="A187" s="238"/>
      <c r="B187" s="238"/>
      <c r="C187" s="238"/>
      <c r="D187" s="238"/>
      <c r="E187" s="294"/>
      <c r="F187" s="282"/>
      <c r="G187" s="282"/>
      <c r="H187" s="282"/>
      <c r="I187" s="282"/>
      <c r="J187" s="203"/>
      <c r="K187" s="203"/>
      <c r="L187" s="203"/>
    </row>
    <row r="188" spans="1:12" s="205" customFormat="1" ht="12.75">
      <c r="A188" s="238"/>
      <c r="B188" s="238"/>
      <c r="C188" s="238"/>
      <c r="D188" s="238"/>
      <c r="E188" s="294"/>
      <c r="F188" s="282"/>
      <c r="G188" s="282"/>
      <c r="H188" s="282"/>
      <c r="I188" s="282"/>
      <c r="J188" s="203"/>
      <c r="K188" s="203"/>
      <c r="L188" s="203"/>
    </row>
    <row r="189" spans="1:12" s="205" customFormat="1" ht="12.75">
      <c r="A189" s="238"/>
      <c r="B189" s="238"/>
      <c r="C189" s="238"/>
      <c r="D189" s="238"/>
      <c r="E189" s="294"/>
      <c r="F189" s="282"/>
      <c r="G189" s="282"/>
      <c r="H189" s="282"/>
      <c r="I189" s="282"/>
      <c r="J189" s="203"/>
      <c r="K189" s="203"/>
      <c r="L189" s="203"/>
    </row>
    <row r="190" spans="1:12" s="205" customFormat="1" ht="12.75">
      <c r="A190" s="238"/>
      <c r="B190" s="238"/>
      <c r="C190" s="238"/>
      <c r="D190" s="238"/>
      <c r="E190" s="294"/>
      <c r="F190" s="282"/>
      <c r="G190" s="282"/>
      <c r="H190" s="282"/>
      <c r="I190" s="282"/>
      <c r="J190" s="203"/>
      <c r="K190" s="203"/>
      <c r="L190" s="203"/>
    </row>
    <row r="191" spans="1:12" s="205" customFormat="1" ht="12.75">
      <c r="A191" s="238"/>
      <c r="B191" s="238"/>
      <c r="C191" s="238"/>
      <c r="D191" s="238"/>
      <c r="E191" s="294"/>
      <c r="F191" s="282"/>
      <c r="G191" s="282"/>
      <c r="H191" s="282"/>
      <c r="I191" s="282"/>
      <c r="J191" s="203"/>
      <c r="K191" s="203"/>
      <c r="L191" s="203"/>
    </row>
    <row r="192" spans="1:12" s="205" customFormat="1" ht="12.75">
      <c r="A192" s="238"/>
      <c r="B192" s="238"/>
      <c r="C192" s="238"/>
      <c r="D192" s="238"/>
      <c r="E192" s="294"/>
      <c r="F192" s="282"/>
      <c r="G192" s="282"/>
      <c r="H192" s="282"/>
      <c r="I192" s="282"/>
      <c r="J192" s="203"/>
      <c r="K192" s="203"/>
      <c r="L192" s="203"/>
    </row>
    <row r="193" spans="1:12" s="205" customFormat="1" ht="12.75">
      <c r="A193" s="238"/>
      <c r="B193" s="238"/>
      <c r="C193" s="238"/>
      <c r="D193" s="238"/>
      <c r="E193" s="294"/>
      <c r="F193" s="282"/>
      <c r="G193" s="282"/>
      <c r="H193" s="282"/>
      <c r="I193" s="282"/>
      <c r="J193" s="203"/>
      <c r="K193" s="203"/>
      <c r="L193" s="203"/>
    </row>
    <row r="194" spans="1:12" s="205" customFormat="1" ht="12.75">
      <c r="A194" s="238"/>
      <c r="B194" s="238"/>
      <c r="C194" s="238"/>
      <c r="D194" s="238"/>
      <c r="E194" s="294"/>
      <c r="F194" s="282"/>
      <c r="G194" s="282"/>
      <c r="H194" s="282"/>
      <c r="I194" s="282"/>
      <c r="J194" s="203"/>
      <c r="K194" s="203"/>
      <c r="L194" s="203"/>
    </row>
    <row r="195" spans="1:12" s="205" customFormat="1" ht="12.75">
      <c r="A195" s="238"/>
      <c r="B195" s="238"/>
      <c r="C195" s="238"/>
      <c r="D195" s="238"/>
      <c r="E195" s="294"/>
      <c r="F195" s="282"/>
      <c r="G195" s="282"/>
      <c r="H195" s="282"/>
      <c r="I195" s="282"/>
      <c r="J195" s="203"/>
      <c r="K195" s="203"/>
      <c r="L195" s="203"/>
    </row>
    <row r="196" spans="1:12" s="205" customFormat="1" ht="12.75">
      <c r="A196" s="238"/>
      <c r="B196" s="238"/>
      <c r="C196" s="238"/>
      <c r="D196" s="238"/>
      <c r="E196" s="294"/>
      <c r="F196" s="282"/>
      <c r="G196" s="282"/>
      <c r="H196" s="282"/>
      <c r="I196" s="282"/>
      <c r="J196" s="203"/>
      <c r="K196" s="203"/>
      <c r="L196" s="203"/>
    </row>
    <row r="197" spans="1:12" s="205" customFormat="1" ht="12.75">
      <c r="A197" s="238"/>
      <c r="B197" s="238"/>
      <c r="C197" s="238"/>
      <c r="D197" s="238"/>
      <c r="E197" s="294"/>
      <c r="F197" s="282"/>
      <c r="G197" s="282"/>
      <c r="H197" s="282"/>
      <c r="I197" s="282"/>
      <c r="J197" s="203"/>
      <c r="K197" s="203"/>
      <c r="L197" s="203"/>
    </row>
    <row r="198" spans="1:12" s="205" customFormat="1" ht="12.75">
      <c r="A198" s="238"/>
      <c r="B198" s="238"/>
      <c r="C198" s="238"/>
      <c r="D198" s="238"/>
      <c r="E198" s="294"/>
      <c r="F198" s="282"/>
      <c r="G198" s="282"/>
      <c r="H198" s="282"/>
      <c r="I198" s="282"/>
      <c r="J198" s="203"/>
      <c r="K198" s="203"/>
      <c r="L198" s="203"/>
    </row>
    <row r="199" spans="1:12" s="205" customFormat="1" ht="12.75">
      <c r="A199" s="238"/>
      <c r="B199" s="238"/>
      <c r="C199" s="238"/>
      <c r="D199" s="238"/>
      <c r="E199" s="294"/>
      <c r="F199" s="282"/>
      <c r="G199" s="282"/>
      <c r="H199" s="282"/>
      <c r="I199" s="282"/>
      <c r="J199" s="203"/>
      <c r="K199" s="203"/>
      <c r="L199" s="203"/>
    </row>
    <row r="200" spans="1:12" s="205" customFormat="1" ht="12.75">
      <c r="A200" s="238"/>
      <c r="B200" s="238"/>
      <c r="C200" s="238"/>
      <c r="D200" s="238"/>
      <c r="E200" s="294"/>
      <c r="F200" s="282"/>
      <c r="G200" s="282"/>
      <c r="H200" s="282"/>
      <c r="I200" s="282"/>
      <c r="J200" s="203"/>
      <c r="K200" s="203"/>
      <c r="L200" s="203"/>
    </row>
    <row r="201" spans="1:12" s="205" customFormat="1" ht="12.75">
      <c r="A201" s="238"/>
      <c r="B201" s="238"/>
      <c r="C201" s="238"/>
      <c r="D201" s="238"/>
      <c r="E201" s="294"/>
      <c r="F201" s="282"/>
      <c r="G201" s="282"/>
      <c r="H201" s="282"/>
      <c r="I201" s="282"/>
      <c r="J201" s="203"/>
      <c r="K201" s="203"/>
      <c r="L201" s="203"/>
    </row>
    <row r="202" spans="1:12" s="205" customFormat="1" ht="12.75">
      <c r="A202" s="238"/>
      <c r="B202" s="238"/>
      <c r="C202" s="238"/>
      <c r="D202" s="238"/>
      <c r="E202" s="294"/>
      <c r="F202" s="282"/>
      <c r="G202" s="282"/>
      <c r="H202" s="282"/>
      <c r="I202" s="282"/>
      <c r="J202" s="203"/>
      <c r="K202" s="203"/>
      <c r="L202" s="203"/>
    </row>
    <row r="203" spans="1:12" s="205" customFormat="1" ht="12.75">
      <c r="A203" s="238"/>
      <c r="B203" s="238"/>
      <c r="C203" s="238"/>
      <c r="D203" s="238"/>
      <c r="E203" s="294"/>
      <c r="F203" s="282"/>
      <c r="G203" s="282"/>
      <c r="H203" s="282"/>
      <c r="I203" s="282"/>
      <c r="J203" s="203"/>
      <c r="K203" s="203"/>
      <c r="L203" s="203"/>
    </row>
    <row r="204" spans="1:12" s="205" customFormat="1" ht="12.75">
      <c r="A204" s="238"/>
      <c r="B204" s="238"/>
      <c r="C204" s="238"/>
      <c r="D204" s="238"/>
      <c r="E204" s="294"/>
      <c r="F204" s="282"/>
      <c r="G204" s="282"/>
      <c r="H204" s="282"/>
      <c r="I204" s="282"/>
      <c r="J204" s="203"/>
      <c r="K204" s="203"/>
      <c r="L204" s="203"/>
    </row>
  </sheetData>
  <sheetProtection/>
  <mergeCells count="24">
    <mergeCell ref="A7:A8"/>
    <mergeCell ref="B7:B8"/>
    <mergeCell ref="C7:C8"/>
    <mergeCell ref="D7:D8"/>
    <mergeCell ref="E7:E8"/>
    <mergeCell ref="F7:I7"/>
    <mergeCell ref="A90:D90"/>
    <mergeCell ref="A91:D91"/>
    <mergeCell ref="A11:A12"/>
    <mergeCell ref="A81:D81"/>
    <mergeCell ref="A82:E82"/>
    <mergeCell ref="A84:D84"/>
    <mergeCell ref="A85:D85"/>
    <mergeCell ref="A86:D86"/>
    <mergeCell ref="A93:D93"/>
    <mergeCell ref="A92:D92"/>
    <mergeCell ref="J7:K7"/>
    <mergeCell ref="A1:N1"/>
    <mergeCell ref="A2:N2"/>
    <mergeCell ref="A3:N3"/>
    <mergeCell ref="A5:K5"/>
    <mergeCell ref="A87:D87"/>
    <mergeCell ref="A88:D88"/>
    <mergeCell ref="A89:D89"/>
  </mergeCells>
  <printOptions horizontalCentered="1"/>
  <pageMargins left="0.4330708661417323" right="0.4330708661417323" top="1.1811023622047245" bottom="0.5511811023622047" header="0.31496062992125984" footer="0.31496062992125984"/>
  <pageSetup horizontalDpi="600" verticalDpi="600" orientation="landscape" paperSize="9" scale="85" r:id="rId1"/>
  <headerFooter>
    <oddHeader>&amp;R&amp;10Załącznik Nr 16
do Uchwały Nr 125/11 
 Zarządu Powiatu 
w Stargardzie Szczecińskim  
z dnia 13 stycznia 2011 r.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1:L25"/>
  <sheetViews>
    <sheetView showGridLines="0" zoomScalePageLayoutView="0" workbookViewId="0" topLeftCell="A1">
      <selection activeCell="I14" sqref="I14"/>
    </sheetView>
  </sheetViews>
  <sheetFormatPr defaultColWidth="8.796875" defaultRowHeight="14.25"/>
  <cols>
    <col min="1" max="1" width="3.8984375" style="344" customWidth="1"/>
    <col min="2" max="2" width="11.19921875" style="344" customWidth="1"/>
    <col min="3" max="3" width="6.3984375" style="344" customWidth="1"/>
    <col min="4" max="4" width="33.8984375" style="344" customWidth="1"/>
    <col min="5" max="5" width="12.3984375" style="344" customWidth="1"/>
    <col min="6" max="6" width="13.59765625" style="344" customWidth="1"/>
    <col min="7" max="16384" width="9" style="344" customWidth="1"/>
  </cols>
  <sheetData>
    <row r="1" spans="1:12" ht="43.5" customHeight="1">
      <c r="A1" s="562" t="s">
        <v>545</v>
      </c>
      <c r="B1" s="563"/>
      <c r="C1" s="563"/>
      <c r="D1" s="563"/>
      <c r="E1" s="563"/>
      <c r="F1" s="563"/>
      <c r="G1" s="341"/>
      <c r="H1" s="341"/>
      <c r="I1" s="342"/>
      <c r="J1" s="343"/>
      <c r="K1" s="343"/>
      <c r="L1" s="343"/>
    </row>
    <row r="2" ht="13.5" customHeight="1">
      <c r="D2" s="344" t="s">
        <v>521</v>
      </c>
    </row>
    <row r="3" spans="1:12" ht="24.75" customHeight="1">
      <c r="A3" s="564" t="s">
        <v>522</v>
      </c>
      <c r="B3" s="564"/>
      <c r="C3" s="565" t="s">
        <v>5</v>
      </c>
      <c r="D3" s="564" t="s">
        <v>6</v>
      </c>
      <c r="E3" s="566" t="s">
        <v>590</v>
      </c>
      <c r="F3" s="567" t="s">
        <v>591</v>
      </c>
      <c r="G3" s="345"/>
      <c r="H3" s="345"/>
      <c r="I3" s="345"/>
      <c r="J3" s="345"/>
      <c r="K3" s="346"/>
      <c r="L3" s="346"/>
    </row>
    <row r="4" spans="1:12" ht="9.75" customHeight="1">
      <c r="A4" s="564"/>
      <c r="B4" s="564"/>
      <c r="C4" s="564"/>
      <c r="D4" s="564"/>
      <c r="E4" s="566"/>
      <c r="F4" s="568"/>
      <c r="G4" s="345"/>
      <c r="H4" s="345"/>
      <c r="I4" s="345"/>
      <c r="J4" s="345"/>
      <c r="K4" s="346"/>
      <c r="L4" s="346"/>
    </row>
    <row r="5" spans="1:12" ht="27.75" customHeight="1">
      <c r="A5" s="347" t="s">
        <v>523</v>
      </c>
      <c r="B5" s="348" t="s">
        <v>524</v>
      </c>
      <c r="C5" s="347" t="s">
        <v>355</v>
      </c>
      <c r="D5" s="349" t="s">
        <v>333</v>
      </c>
      <c r="E5" s="350">
        <f>SUM(E6:E8)</f>
        <v>130000</v>
      </c>
      <c r="F5" s="350"/>
      <c r="G5" s="345"/>
      <c r="H5" s="345"/>
      <c r="I5" s="345"/>
      <c r="J5" s="345"/>
      <c r="K5" s="346"/>
      <c r="L5" s="346"/>
    </row>
    <row r="6" spans="1:12" ht="51" customHeight="1">
      <c r="A6" s="351" t="s">
        <v>525</v>
      </c>
      <c r="B6" s="351" t="s">
        <v>526</v>
      </c>
      <c r="C6" s="352" t="s">
        <v>403</v>
      </c>
      <c r="D6" s="353" t="s">
        <v>527</v>
      </c>
      <c r="E6" s="354">
        <v>7000</v>
      </c>
      <c r="F6" s="559" t="s">
        <v>346</v>
      </c>
      <c r="G6" s="345"/>
      <c r="H6" s="355"/>
      <c r="I6" s="345"/>
      <c r="J6" s="345"/>
      <c r="K6" s="346"/>
      <c r="L6" s="346"/>
    </row>
    <row r="7" spans="1:12" ht="37.5" customHeight="1">
      <c r="A7" s="351" t="s">
        <v>528</v>
      </c>
      <c r="B7" s="351" t="s">
        <v>526</v>
      </c>
      <c r="C7" s="352" t="s">
        <v>124</v>
      </c>
      <c r="D7" s="356" t="s">
        <v>125</v>
      </c>
      <c r="E7" s="354">
        <v>121000</v>
      </c>
      <c r="F7" s="560"/>
      <c r="G7" s="345"/>
      <c r="H7" s="345"/>
      <c r="I7" s="345"/>
      <c r="J7" s="345"/>
      <c r="K7" s="346"/>
      <c r="L7" s="346"/>
    </row>
    <row r="8" spans="1:12" ht="36.75" customHeight="1">
      <c r="A8" s="351" t="s">
        <v>529</v>
      </c>
      <c r="B8" s="351" t="s">
        <v>526</v>
      </c>
      <c r="C8" s="352" t="s">
        <v>323</v>
      </c>
      <c r="D8" s="353" t="s">
        <v>324</v>
      </c>
      <c r="E8" s="354">
        <v>2000</v>
      </c>
      <c r="F8" s="561"/>
      <c r="G8" s="345"/>
      <c r="H8" s="345"/>
      <c r="I8" s="345"/>
      <c r="J8" s="345"/>
      <c r="K8" s="346"/>
      <c r="L8" s="346"/>
    </row>
    <row r="9" spans="1:12" ht="33.75" customHeight="1">
      <c r="A9" s="347" t="s">
        <v>530</v>
      </c>
      <c r="B9" s="348" t="s">
        <v>524</v>
      </c>
      <c r="C9" s="347" t="s">
        <v>355</v>
      </c>
      <c r="D9" s="349" t="s">
        <v>531</v>
      </c>
      <c r="E9" s="350">
        <f>E10</f>
        <v>130000</v>
      </c>
      <c r="F9" s="350"/>
      <c r="G9" s="345"/>
      <c r="H9" s="345"/>
      <c r="I9" s="345"/>
      <c r="J9" s="345"/>
      <c r="K9" s="346"/>
      <c r="L9" s="346"/>
    </row>
    <row r="10" spans="1:12" ht="33.75" customHeight="1">
      <c r="A10" s="357"/>
      <c r="B10" s="358" t="s">
        <v>8</v>
      </c>
      <c r="C10" s="359"/>
      <c r="D10" s="360" t="s">
        <v>532</v>
      </c>
      <c r="E10" s="361">
        <f>SUM(E11:E12)</f>
        <v>130000</v>
      </c>
      <c r="F10" s="361"/>
      <c r="G10" s="345"/>
      <c r="H10" s="345"/>
      <c r="I10" s="345"/>
      <c r="J10" s="345"/>
      <c r="K10" s="346"/>
      <c r="L10" s="346"/>
    </row>
    <row r="11" spans="1:12" s="365" customFormat="1" ht="69.75" customHeight="1">
      <c r="A11" s="362" t="s">
        <v>525</v>
      </c>
      <c r="B11" s="422" t="s">
        <v>589</v>
      </c>
      <c r="C11" s="422" t="s">
        <v>355</v>
      </c>
      <c r="D11" s="423" t="s">
        <v>592</v>
      </c>
      <c r="E11" s="424">
        <v>40000</v>
      </c>
      <c r="F11" s="432" t="s">
        <v>593</v>
      </c>
      <c r="G11" s="363"/>
      <c r="H11" s="363"/>
      <c r="I11" s="363"/>
      <c r="J11" s="363"/>
      <c r="K11" s="364"/>
      <c r="L11" s="364"/>
    </row>
    <row r="12" spans="1:12" ht="33.75" customHeight="1">
      <c r="A12" s="366" t="s">
        <v>528</v>
      </c>
      <c r="B12" s="358"/>
      <c r="C12" s="359"/>
      <c r="D12" s="367" t="s">
        <v>533</v>
      </c>
      <c r="E12" s="368">
        <f>SUM(E14:E17)</f>
        <v>90000</v>
      </c>
      <c r="F12" s="433"/>
      <c r="G12" s="345"/>
      <c r="H12" s="345"/>
      <c r="I12" s="345"/>
      <c r="J12" s="345"/>
      <c r="K12" s="346"/>
      <c r="L12" s="346"/>
    </row>
    <row r="13" spans="1:12" ht="15.75" customHeight="1">
      <c r="A13" s="369"/>
      <c r="B13" s="357"/>
      <c r="C13" s="359"/>
      <c r="D13" s="370" t="s">
        <v>8</v>
      </c>
      <c r="E13" s="368"/>
      <c r="F13" s="433"/>
      <c r="G13" s="345"/>
      <c r="H13" s="345"/>
      <c r="I13" s="345"/>
      <c r="J13" s="345"/>
      <c r="K13" s="346"/>
      <c r="L13" s="346"/>
    </row>
    <row r="14" spans="1:12" ht="55.5" customHeight="1">
      <c r="A14" s="371" t="s">
        <v>534</v>
      </c>
      <c r="B14" s="371" t="s">
        <v>535</v>
      </c>
      <c r="C14" s="371" t="s">
        <v>355</v>
      </c>
      <c r="D14" s="372" t="s">
        <v>536</v>
      </c>
      <c r="E14" s="373">
        <v>2500</v>
      </c>
      <c r="F14" s="434" t="s">
        <v>594</v>
      </c>
      <c r="G14" s="345"/>
      <c r="H14" s="345"/>
      <c r="I14" s="345"/>
      <c r="J14" s="345"/>
      <c r="K14" s="346"/>
      <c r="L14" s="346"/>
    </row>
    <row r="15" spans="1:12" ht="30" customHeight="1">
      <c r="A15" s="371" t="s">
        <v>537</v>
      </c>
      <c r="B15" s="371" t="s">
        <v>535</v>
      </c>
      <c r="C15" s="371" t="s">
        <v>355</v>
      </c>
      <c r="D15" s="372" t="s">
        <v>538</v>
      </c>
      <c r="E15" s="373">
        <v>3000</v>
      </c>
      <c r="F15" s="434" t="s">
        <v>595</v>
      </c>
      <c r="G15" s="345"/>
      <c r="H15" s="345"/>
      <c r="I15" s="345"/>
      <c r="J15" s="345"/>
      <c r="K15" s="346"/>
      <c r="L15" s="346"/>
    </row>
    <row r="16" spans="1:12" ht="30" customHeight="1">
      <c r="A16" s="371" t="s">
        <v>539</v>
      </c>
      <c r="B16" s="366" t="s">
        <v>540</v>
      </c>
      <c r="C16" s="371" t="s">
        <v>355</v>
      </c>
      <c r="D16" s="372" t="s">
        <v>541</v>
      </c>
      <c r="E16" s="373">
        <v>24500</v>
      </c>
      <c r="F16" s="434" t="s">
        <v>595</v>
      </c>
      <c r="G16" s="345"/>
      <c r="H16" s="345"/>
      <c r="I16" s="345"/>
      <c r="J16" s="345"/>
      <c r="K16" s="346"/>
      <c r="L16" s="346"/>
    </row>
    <row r="17" spans="1:12" ht="51.75" customHeight="1">
      <c r="A17" s="371" t="s">
        <v>542</v>
      </c>
      <c r="B17" s="373" t="s">
        <v>543</v>
      </c>
      <c r="C17" s="371" t="s">
        <v>355</v>
      </c>
      <c r="D17" s="372" t="s">
        <v>544</v>
      </c>
      <c r="E17" s="373">
        <v>60000</v>
      </c>
      <c r="F17" s="434" t="s">
        <v>594</v>
      </c>
      <c r="G17" s="345"/>
      <c r="H17" s="345"/>
      <c r="I17" s="345"/>
      <c r="J17" s="345"/>
      <c r="K17" s="346"/>
      <c r="L17" s="346"/>
    </row>
    <row r="18" spans="1:12" ht="15">
      <c r="A18" s="345"/>
      <c r="B18" s="345"/>
      <c r="C18" s="345"/>
      <c r="D18" s="345"/>
      <c r="E18" s="345"/>
      <c r="F18" s="345"/>
      <c r="G18" s="345"/>
      <c r="H18" s="345"/>
      <c r="I18" s="345"/>
      <c r="J18" s="345"/>
      <c r="K18" s="346"/>
      <c r="L18" s="346"/>
    </row>
    <row r="19" spans="1:12" ht="15">
      <c r="A19" s="345"/>
      <c r="B19" s="345"/>
      <c r="C19" s="345"/>
      <c r="D19" s="345"/>
      <c r="E19" s="345"/>
      <c r="F19" s="345"/>
      <c r="G19" s="345"/>
      <c r="H19" s="345"/>
      <c r="I19" s="345"/>
      <c r="J19" s="345"/>
      <c r="K19" s="346"/>
      <c r="L19" s="346"/>
    </row>
    <row r="20" spans="1:12" ht="15">
      <c r="A20" s="345"/>
      <c r="B20" s="345"/>
      <c r="C20" s="345"/>
      <c r="D20" s="345"/>
      <c r="E20" s="345"/>
      <c r="F20" s="345"/>
      <c r="G20" s="345"/>
      <c r="H20" s="345"/>
      <c r="I20" s="345"/>
      <c r="J20" s="345"/>
      <c r="K20" s="346"/>
      <c r="L20" s="346"/>
    </row>
    <row r="21" spans="1:12" ht="15">
      <c r="A21" s="345"/>
      <c r="B21" s="345"/>
      <c r="C21" s="345"/>
      <c r="D21" s="345"/>
      <c r="E21" s="345"/>
      <c r="F21" s="345"/>
      <c r="G21" s="345"/>
      <c r="H21" s="345"/>
      <c r="I21" s="345"/>
      <c r="J21" s="345"/>
      <c r="K21" s="346"/>
      <c r="L21" s="346"/>
    </row>
    <row r="22" spans="1:12" ht="15">
      <c r="A22" s="346"/>
      <c r="B22" s="346"/>
      <c r="C22" s="346"/>
      <c r="D22" s="346"/>
      <c r="E22" s="346"/>
      <c r="F22" s="346"/>
      <c r="G22" s="346"/>
      <c r="H22" s="346"/>
      <c r="I22" s="346"/>
      <c r="J22" s="346"/>
      <c r="K22" s="346"/>
      <c r="L22" s="346"/>
    </row>
    <row r="23" spans="1:12" ht="15">
      <c r="A23" s="346"/>
      <c r="B23" s="346"/>
      <c r="C23" s="346"/>
      <c r="D23" s="346"/>
      <c r="E23" s="346"/>
      <c r="F23" s="346"/>
      <c r="G23" s="346"/>
      <c r="H23" s="346"/>
      <c r="I23" s="346"/>
      <c r="J23" s="346"/>
      <c r="K23" s="346"/>
      <c r="L23" s="346"/>
    </row>
    <row r="24" spans="1:12" ht="15">
      <c r="A24" s="346"/>
      <c r="B24" s="346"/>
      <c r="C24" s="346"/>
      <c r="D24" s="346"/>
      <c r="E24" s="346"/>
      <c r="F24" s="346"/>
      <c r="G24" s="346"/>
      <c r="H24" s="346"/>
      <c r="I24" s="346"/>
      <c r="J24" s="346"/>
      <c r="K24" s="346"/>
      <c r="L24" s="346"/>
    </row>
    <row r="25" spans="1:12" ht="15">
      <c r="A25" s="346"/>
      <c r="B25" s="346"/>
      <c r="C25" s="346"/>
      <c r="D25" s="346"/>
      <c r="E25" s="346"/>
      <c r="F25" s="346"/>
      <c r="G25" s="346"/>
      <c r="H25" s="346"/>
      <c r="I25" s="346"/>
      <c r="J25" s="346"/>
      <c r="K25" s="346"/>
      <c r="L25" s="346"/>
    </row>
  </sheetData>
  <sheetProtection/>
  <mergeCells count="8">
    <mergeCell ref="F6:F8"/>
    <mergeCell ref="A1:F1"/>
    <mergeCell ref="A3:A4"/>
    <mergeCell ref="B3:B4"/>
    <mergeCell ref="C3:C4"/>
    <mergeCell ref="D3:D4"/>
    <mergeCell ref="E3:E4"/>
    <mergeCell ref="F3:F4"/>
  </mergeCells>
  <printOptions horizontalCentered="1" verticalCentered="1"/>
  <pageMargins left="0.2362204724409449" right="0.15748031496062992" top="1.6141732283464567" bottom="3.110236220472441" header="0.6299212598425197" footer="0.2362204724409449"/>
  <pageSetup horizontalDpi="300" verticalDpi="300" orientation="portrait" paperSize="9" scale="85" r:id="rId1"/>
  <headerFooter alignWithMargins="0">
    <oddHeader>&amp;RZałącznik Nr 17 
do Uchwały Nr 125/11 Zarządu Powiatu 
w Stargardzie Szczecińskim
z dnia 13 stycznia 2011 r.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1:N263"/>
  <sheetViews>
    <sheetView workbookViewId="0" topLeftCell="A1">
      <pane ySplit="5" topLeftCell="A30" activePane="bottomLeft" state="frozen"/>
      <selection pane="topLeft" activeCell="B85" sqref="B85"/>
      <selection pane="bottomLeft" activeCell="L31" sqref="L31"/>
    </sheetView>
  </sheetViews>
  <sheetFormatPr defaultColWidth="8.796875" defaultRowHeight="14.25"/>
  <cols>
    <col min="1" max="1" width="4.5" style="375" customWidth="1"/>
    <col min="2" max="2" width="5.09765625" style="375" customWidth="1"/>
    <col min="3" max="3" width="6" style="375" customWidth="1"/>
    <col min="4" max="4" width="6.19921875" style="375" customWidth="1"/>
    <col min="5" max="5" width="37.09765625" style="375" customWidth="1"/>
    <col min="6" max="6" width="11.09765625" style="375" customWidth="1"/>
    <col min="7" max="8" width="13.5" style="375" customWidth="1"/>
    <col min="9" max="9" width="12.8984375" style="375" customWidth="1"/>
    <col min="10" max="10" width="12.19921875" style="375" customWidth="1"/>
    <col min="11" max="11" width="19.3984375" style="375" customWidth="1"/>
    <col min="12" max="16384" width="9" style="375" customWidth="1"/>
  </cols>
  <sheetData>
    <row r="1" spans="1:14" ht="36.75" customHeight="1">
      <c r="A1" s="579" t="s">
        <v>546</v>
      </c>
      <c r="B1" s="580"/>
      <c r="C1" s="580"/>
      <c r="D1" s="580"/>
      <c r="E1" s="580"/>
      <c r="F1" s="580"/>
      <c r="G1" s="580"/>
      <c r="H1" s="580"/>
      <c r="I1" s="580"/>
      <c r="J1" s="580"/>
      <c r="K1" s="581"/>
      <c r="L1" s="374"/>
      <c r="M1" s="374"/>
      <c r="N1" s="374"/>
    </row>
    <row r="2" spans="1:11" ht="11.25" customHeight="1">
      <c r="A2" s="582"/>
      <c r="B2" s="582"/>
      <c r="C2" s="582"/>
      <c r="D2" s="582"/>
      <c r="E2" s="582"/>
      <c r="F2" s="582"/>
      <c r="G2" s="582"/>
      <c r="H2" s="582"/>
      <c r="I2" s="582"/>
      <c r="J2" s="582"/>
      <c r="K2" s="582"/>
    </row>
    <row r="3" spans="1:11" ht="12.75">
      <c r="A3" s="570" t="s">
        <v>522</v>
      </c>
      <c r="B3" s="570" t="s">
        <v>3</v>
      </c>
      <c r="C3" s="570" t="s">
        <v>547</v>
      </c>
      <c r="D3" s="570" t="s">
        <v>5</v>
      </c>
      <c r="E3" s="569" t="s">
        <v>548</v>
      </c>
      <c r="F3" s="569" t="s">
        <v>549</v>
      </c>
      <c r="G3" s="569" t="s">
        <v>550</v>
      </c>
      <c r="H3" s="569"/>
      <c r="I3" s="569"/>
      <c r="J3" s="569"/>
      <c r="K3" s="569" t="s">
        <v>551</v>
      </c>
    </row>
    <row r="4" spans="1:11" ht="12.75">
      <c r="A4" s="570"/>
      <c r="B4" s="570"/>
      <c r="C4" s="570"/>
      <c r="D4" s="570"/>
      <c r="E4" s="569"/>
      <c r="F4" s="569"/>
      <c r="G4" s="569" t="s">
        <v>552</v>
      </c>
      <c r="H4" s="569" t="s">
        <v>553</v>
      </c>
      <c r="I4" s="569"/>
      <c r="J4" s="569"/>
      <c r="K4" s="569"/>
    </row>
    <row r="5" spans="1:11" ht="39.75" customHeight="1">
      <c r="A5" s="570"/>
      <c r="B5" s="570"/>
      <c r="C5" s="570"/>
      <c r="D5" s="570"/>
      <c r="E5" s="569"/>
      <c r="F5" s="569"/>
      <c r="G5" s="569"/>
      <c r="H5" s="376" t="s">
        <v>554</v>
      </c>
      <c r="I5" s="376" t="s">
        <v>555</v>
      </c>
      <c r="J5" s="376" t="s">
        <v>556</v>
      </c>
      <c r="K5" s="569"/>
    </row>
    <row r="6" spans="1:11" s="379" customFormat="1" ht="15.75" customHeight="1">
      <c r="A6" s="377">
        <v>1</v>
      </c>
      <c r="B6" s="377">
        <v>2</v>
      </c>
      <c r="C6" s="377">
        <v>3</v>
      </c>
      <c r="D6" s="377">
        <v>4</v>
      </c>
      <c r="E6" s="378">
        <v>5</v>
      </c>
      <c r="F6" s="377">
        <v>6</v>
      </c>
      <c r="G6" s="377">
        <v>7</v>
      </c>
      <c r="H6" s="377">
        <v>8</v>
      </c>
      <c r="I6" s="377">
        <v>9</v>
      </c>
      <c r="J6" s="377">
        <v>10</v>
      </c>
      <c r="K6" s="377">
        <v>11</v>
      </c>
    </row>
    <row r="7" spans="1:11" ht="15" customHeight="1">
      <c r="A7" s="575" t="s">
        <v>557</v>
      </c>
      <c r="B7" s="575"/>
      <c r="C7" s="575"/>
      <c r="D7" s="575"/>
      <c r="E7" s="575"/>
      <c r="F7" s="575"/>
      <c r="G7" s="575"/>
      <c r="H7" s="575"/>
      <c r="I7" s="575"/>
      <c r="J7" s="575"/>
      <c r="K7" s="575"/>
    </row>
    <row r="8" spans="1:11" ht="30" customHeight="1">
      <c r="A8" s="380"/>
      <c r="B8" s="380">
        <v>600</v>
      </c>
      <c r="C8" s="380"/>
      <c r="D8" s="380"/>
      <c r="E8" s="380" t="s">
        <v>200</v>
      </c>
      <c r="F8" s="381">
        <f>F9+F13+F15+F17+F18</f>
        <v>112003304</v>
      </c>
      <c r="G8" s="381">
        <f>G9+G13+G15+G17+G18</f>
        <v>7945003</v>
      </c>
      <c r="H8" s="381">
        <f>H9+H13+H15+H17+H18</f>
        <v>1300000</v>
      </c>
      <c r="I8" s="381">
        <f>I9+I13+I15+I17+I18</f>
        <v>2833770</v>
      </c>
      <c r="J8" s="381">
        <f>J9+J13+J15+J17+J18</f>
        <v>3811233</v>
      </c>
      <c r="K8" s="382"/>
    </row>
    <row r="9" spans="1:11" ht="48.75" customHeight="1">
      <c r="A9" s="383" t="s">
        <v>525</v>
      </c>
      <c r="B9" s="383">
        <v>600</v>
      </c>
      <c r="C9" s="383">
        <v>60014</v>
      </c>
      <c r="D9" s="383">
        <v>6050</v>
      </c>
      <c r="E9" s="384" t="s">
        <v>558</v>
      </c>
      <c r="F9" s="385">
        <v>41000304</v>
      </c>
      <c r="G9" s="385">
        <f>SUM(G10:G12)</f>
        <v>470000</v>
      </c>
      <c r="H9" s="385">
        <f>SUM(H10:H12)</f>
        <v>0</v>
      </c>
      <c r="I9" s="385">
        <f>SUM(I10:I12)</f>
        <v>0</v>
      </c>
      <c r="J9" s="385">
        <f>SUM(J10:J12)</f>
        <v>470000</v>
      </c>
      <c r="K9" s="386" t="s">
        <v>559</v>
      </c>
    </row>
    <row r="10" spans="1:11" ht="58.5" customHeight="1">
      <c r="A10" s="383"/>
      <c r="B10" s="383"/>
      <c r="C10" s="383"/>
      <c r="D10" s="383" t="s">
        <v>8</v>
      </c>
      <c r="E10" s="387" t="s">
        <v>560</v>
      </c>
      <c r="F10" s="388">
        <v>5080000</v>
      </c>
      <c r="G10" s="388">
        <f>SUM(H10:J10)</f>
        <v>100000</v>
      </c>
      <c r="H10" s="388">
        <v>0</v>
      </c>
      <c r="I10" s="389">
        <v>0</v>
      </c>
      <c r="J10" s="388">
        <v>100000</v>
      </c>
      <c r="K10" s="386" t="s">
        <v>559</v>
      </c>
    </row>
    <row r="11" spans="1:11" ht="30" customHeight="1">
      <c r="A11" s="383"/>
      <c r="B11" s="383"/>
      <c r="C11" s="383"/>
      <c r="D11" s="383"/>
      <c r="E11" s="384" t="s">
        <v>561</v>
      </c>
      <c r="F11" s="385">
        <f>SUM(G11)</f>
        <v>270000</v>
      </c>
      <c r="G11" s="385">
        <f>SUM(H11:J11)</f>
        <v>270000</v>
      </c>
      <c r="H11" s="385">
        <v>0</v>
      </c>
      <c r="I11" s="390">
        <v>0</v>
      </c>
      <c r="J11" s="385">
        <v>270000</v>
      </c>
      <c r="K11" s="386" t="s">
        <v>559</v>
      </c>
    </row>
    <row r="12" spans="1:11" ht="27.75" customHeight="1">
      <c r="A12" s="383"/>
      <c r="B12" s="383"/>
      <c r="C12" s="383"/>
      <c r="D12" s="383"/>
      <c r="E12" s="384" t="s">
        <v>562</v>
      </c>
      <c r="F12" s="385">
        <f>SUM(G12)</f>
        <v>100000</v>
      </c>
      <c r="G12" s="385">
        <f>SUM(H12:J12)</f>
        <v>100000</v>
      </c>
      <c r="H12" s="385">
        <v>0</v>
      </c>
      <c r="I12" s="390">
        <v>0</v>
      </c>
      <c r="J12" s="385">
        <v>100000</v>
      </c>
      <c r="K12" s="386" t="s">
        <v>559</v>
      </c>
    </row>
    <row r="13" spans="1:11" ht="52.5" customHeight="1">
      <c r="A13" s="383" t="s">
        <v>528</v>
      </c>
      <c r="B13" s="383"/>
      <c r="C13" s="383"/>
      <c r="D13" s="383">
        <v>6050</v>
      </c>
      <c r="E13" s="384" t="s">
        <v>563</v>
      </c>
      <c r="F13" s="385">
        <v>53178000</v>
      </c>
      <c r="G13" s="385">
        <f>G14</f>
        <v>6270003</v>
      </c>
      <c r="H13" s="385">
        <f>H14</f>
        <v>1300000</v>
      </c>
      <c r="I13" s="385">
        <f>I14</f>
        <v>2833770</v>
      </c>
      <c r="J13" s="385">
        <f>J14</f>
        <v>2136233</v>
      </c>
      <c r="K13" s="386" t="s">
        <v>559</v>
      </c>
    </row>
    <row r="14" spans="1:11" ht="72.75" customHeight="1">
      <c r="A14" s="383"/>
      <c r="B14" s="391"/>
      <c r="C14" s="383" t="s">
        <v>8</v>
      </c>
      <c r="D14" s="383">
        <v>6050</v>
      </c>
      <c r="E14" s="384" t="s">
        <v>564</v>
      </c>
      <c r="F14" s="385">
        <f>G14</f>
        <v>6270003</v>
      </c>
      <c r="G14" s="385">
        <f>H14+J14+I14</f>
        <v>6270003</v>
      </c>
      <c r="H14" s="385">
        <v>1300000</v>
      </c>
      <c r="I14" s="390">
        <v>2833770</v>
      </c>
      <c r="J14" s="385">
        <v>2136233</v>
      </c>
      <c r="K14" s="386" t="s">
        <v>559</v>
      </c>
    </row>
    <row r="15" spans="1:11" ht="44.25" customHeight="1">
      <c r="A15" s="392" t="s">
        <v>529</v>
      </c>
      <c r="B15" s="383"/>
      <c r="C15" s="383"/>
      <c r="D15" s="383">
        <v>6050</v>
      </c>
      <c r="E15" s="384" t="s">
        <v>565</v>
      </c>
      <c r="F15" s="393">
        <v>14000000</v>
      </c>
      <c r="G15" s="393">
        <f>G16</f>
        <v>480000</v>
      </c>
      <c r="H15" s="393">
        <f>H16</f>
        <v>0</v>
      </c>
      <c r="I15" s="393">
        <f>I16</f>
        <v>0</v>
      </c>
      <c r="J15" s="393">
        <f>J16</f>
        <v>480000</v>
      </c>
      <c r="K15" s="386" t="s">
        <v>559</v>
      </c>
    </row>
    <row r="16" spans="1:11" ht="39.75" customHeight="1">
      <c r="A16" s="392"/>
      <c r="B16" s="383"/>
      <c r="C16" s="383"/>
      <c r="D16" s="383" t="s">
        <v>8</v>
      </c>
      <c r="E16" s="384" t="s">
        <v>566</v>
      </c>
      <c r="F16" s="393">
        <v>480000</v>
      </c>
      <c r="G16" s="393">
        <f>H16+J16+I16</f>
        <v>480000</v>
      </c>
      <c r="H16" s="393">
        <v>0</v>
      </c>
      <c r="I16" s="394">
        <v>0</v>
      </c>
      <c r="J16" s="393">
        <v>480000</v>
      </c>
      <c r="K16" s="386" t="s">
        <v>559</v>
      </c>
    </row>
    <row r="17" spans="1:11" ht="39.75" customHeight="1">
      <c r="A17" s="392" t="s">
        <v>567</v>
      </c>
      <c r="B17" s="383"/>
      <c r="C17" s="383"/>
      <c r="D17" s="383">
        <v>6050</v>
      </c>
      <c r="E17" s="384" t="s">
        <v>568</v>
      </c>
      <c r="F17" s="393">
        <v>3200000</v>
      </c>
      <c r="G17" s="393">
        <f>H17+J17+I17</f>
        <v>100000</v>
      </c>
      <c r="H17" s="393">
        <v>0</v>
      </c>
      <c r="I17" s="394">
        <v>0</v>
      </c>
      <c r="J17" s="393">
        <v>100000</v>
      </c>
      <c r="K17" s="386" t="s">
        <v>559</v>
      </c>
    </row>
    <row r="18" spans="1:11" ht="39.75" customHeight="1">
      <c r="A18" s="383" t="s">
        <v>569</v>
      </c>
      <c r="B18" s="383"/>
      <c r="C18" s="383"/>
      <c r="D18" s="383">
        <v>6050</v>
      </c>
      <c r="E18" s="384" t="s">
        <v>570</v>
      </c>
      <c r="F18" s="385">
        <v>625000</v>
      </c>
      <c r="G18" s="385">
        <f>H18+J18+I18</f>
        <v>625000</v>
      </c>
      <c r="H18" s="385">
        <v>0</v>
      </c>
      <c r="I18" s="390">
        <v>0</v>
      </c>
      <c r="J18" s="385">
        <v>625000</v>
      </c>
      <c r="K18" s="386" t="s">
        <v>559</v>
      </c>
    </row>
    <row r="19" spans="1:11" s="399" customFormat="1" ht="23.25" customHeight="1">
      <c r="A19" s="395"/>
      <c r="B19" s="395">
        <v>710</v>
      </c>
      <c r="C19" s="395"/>
      <c r="D19" s="395"/>
      <c r="E19" s="396" t="s">
        <v>571</v>
      </c>
      <c r="F19" s="397">
        <f>SUM(F20)</f>
        <v>16000</v>
      </c>
      <c r="G19" s="397">
        <f>SUM(G20)</f>
        <v>16000</v>
      </c>
      <c r="H19" s="397">
        <f>SUM(H20)</f>
        <v>0</v>
      </c>
      <c r="I19" s="397">
        <f>SUM(I20)</f>
        <v>0</v>
      </c>
      <c r="J19" s="397">
        <f>SUM(J20)</f>
        <v>16000</v>
      </c>
      <c r="K19" s="398"/>
    </row>
    <row r="20" spans="1:11" ht="60.75" customHeight="1">
      <c r="A20" s="383" t="s">
        <v>525</v>
      </c>
      <c r="B20" s="383">
        <v>710</v>
      </c>
      <c r="C20" s="383">
        <v>71013</v>
      </c>
      <c r="D20" s="383">
        <v>6060</v>
      </c>
      <c r="E20" s="384" t="s">
        <v>572</v>
      </c>
      <c r="F20" s="385">
        <f>G20</f>
        <v>16000</v>
      </c>
      <c r="G20" s="385">
        <f>H20+J20+I20</f>
        <v>16000</v>
      </c>
      <c r="H20" s="385">
        <v>0</v>
      </c>
      <c r="I20" s="385">
        <v>0</v>
      </c>
      <c r="J20" s="385">
        <v>16000</v>
      </c>
      <c r="K20" s="400" t="s">
        <v>573</v>
      </c>
    </row>
    <row r="21" spans="1:11" ht="22.5" customHeight="1">
      <c r="A21" s="401"/>
      <c r="B21" s="401">
        <v>750</v>
      </c>
      <c r="C21" s="401"/>
      <c r="D21" s="401"/>
      <c r="E21" s="402" t="s">
        <v>17</v>
      </c>
      <c r="F21" s="403">
        <f>F22</f>
        <v>60000</v>
      </c>
      <c r="G21" s="403">
        <f>G22</f>
        <v>60000</v>
      </c>
      <c r="H21" s="403">
        <f>H22</f>
        <v>0</v>
      </c>
      <c r="I21" s="403">
        <f>I22</f>
        <v>0</v>
      </c>
      <c r="J21" s="403">
        <f>J22</f>
        <v>60000</v>
      </c>
      <c r="K21" s="402"/>
    </row>
    <row r="22" spans="1:11" ht="43.5" customHeight="1">
      <c r="A22" s="383" t="s">
        <v>525</v>
      </c>
      <c r="B22" s="383">
        <v>750</v>
      </c>
      <c r="C22" s="383">
        <v>75020</v>
      </c>
      <c r="D22" s="383">
        <v>6060</v>
      </c>
      <c r="E22" s="384" t="s">
        <v>574</v>
      </c>
      <c r="F22" s="385">
        <f>G22</f>
        <v>60000</v>
      </c>
      <c r="G22" s="385">
        <f>H22+J22+I22</f>
        <v>60000</v>
      </c>
      <c r="H22" s="385">
        <v>0</v>
      </c>
      <c r="I22" s="385">
        <v>0</v>
      </c>
      <c r="J22" s="385">
        <v>60000</v>
      </c>
      <c r="K22" s="400" t="s">
        <v>575</v>
      </c>
    </row>
    <row r="23" spans="1:11" s="404" customFormat="1" ht="33" customHeight="1">
      <c r="A23" s="401"/>
      <c r="B23" s="401">
        <v>754</v>
      </c>
      <c r="C23" s="401"/>
      <c r="D23" s="401"/>
      <c r="E23" s="402" t="s">
        <v>176</v>
      </c>
      <c r="F23" s="403">
        <f>F24</f>
        <v>70000</v>
      </c>
      <c r="G23" s="403">
        <f>G24</f>
        <v>70000</v>
      </c>
      <c r="H23" s="403">
        <f>H24</f>
        <v>0</v>
      </c>
      <c r="I23" s="403">
        <f>I24</f>
        <v>0</v>
      </c>
      <c r="J23" s="403">
        <f>J24</f>
        <v>70000</v>
      </c>
      <c r="K23" s="402"/>
    </row>
    <row r="24" spans="1:11" ht="58.5" customHeight="1">
      <c r="A24" s="383" t="s">
        <v>525</v>
      </c>
      <c r="B24" s="383">
        <v>754</v>
      </c>
      <c r="C24" s="383">
        <v>75411</v>
      </c>
      <c r="D24" s="383">
        <v>6060</v>
      </c>
      <c r="E24" s="384" t="s">
        <v>576</v>
      </c>
      <c r="F24" s="385">
        <f>SUM(G24)</f>
        <v>70000</v>
      </c>
      <c r="G24" s="385">
        <f>SUM(H24:J24)</f>
        <v>70000</v>
      </c>
      <c r="H24" s="385">
        <v>0</v>
      </c>
      <c r="I24" s="385">
        <v>0</v>
      </c>
      <c r="J24" s="385">
        <v>70000</v>
      </c>
      <c r="K24" s="400" t="s">
        <v>577</v>
      </c>
    </row>
    <row r="25" spans="1:11" ht="19.5" customHeight="1">
      <c r="A25" s="401"/>
      <c r="B25" s="395">
        <v>801</v>
      </c>
      <c r="C25" s="395"/>
      <c r="D25" s="395"/>
      <c r="E25" s="396" t="s">
        <v>89</v>
      </c>
      <c r="F25" s="397">
        <f>F26+F27</f>
        <v>2806000</v>
      </c>
      <c r="G25" s="397">
        <f>G26+G27</f>
        <v>2006000</v>
      </c>
      <c r="H25" s="397">
        <f>H26+H27</f>
        <v>1000000</v>
      </c>
      <c r="I25" s="397">
        <f>I26+I27</f>
        <v>0</v>
      </c>
      <c r="J25" s="397">
        <f>J26+J27</f>
        <v>1006000</v>
      </c>
      <c r="K25" s="398"/>
    </row>
    <row r="26" spans="1:11" s="406" customFormat="1" ht="48.75" customHeight="1">
      <c r="A26" s="383" t="s">
        <v>525</v>
      </c>
      <c r="B26" s="383">
        <v>801</v>
      </c>
      <c r="C26" s="383">
        <v>80111</v>
      </c>
      <c r="D26" s="383">
        <v>6050</v>
      </c>
      <c r="E26" s="384" t="s">
        <v>578</v>
      </c>
      <c r="F26" s="385">
        <f>SUM(G26)</f>
        <v>6000</v>
      </c>
      <c r="G26" s="385">
        <f>H26+J26+I26</f>
        <v>6000</v>
      </c>
      <c r="H26" s="385">
        <v>0</v>
      </c>
      <c r="I26" s="385">
        <v>0</v>
      </c>
      <c r="J26" s="385">
        <v>6000</v>
      </c>
      <c r="K26" s="405" t="s">
        <v>579</v>
      </c>
    </row>
    <row r="27" spans="1:11" ht="57" customHeight="1">
      <c r="A27" s="383" t="s">
        <v>528</v>
      </c>
      <c r="B27" s="383">
        <v>801</v>
      </c>
      <c r="C27" s="383">
        <v>80195</v>
      </c>
      <c r="D27" s="383">
        <v>6050</v>
      </c>
      <c r="E27" s="407" t="s">
        <v>580</v>
      </c>
      <c r="F27" s="385">
        <v>2800000</v>
      </c>
      <c r="G27" s="385">
        <f>H27+J27+I27</f>
        <v>2000000</v>
      </c>
      <c r="H27" s="385">
        <v>1000000</v>
      </c>
      <c r="I27" s="385">
        <v>0</v>
      </c>
      <c r="J27" s="385">
        <v>1000000</v>
      </c>
      <c r="K27" s="405" t="s">
        <v>581</v>
      </c>
    </row>
    <row r="28" spans="1:11" ht="20.25" customHeight="1">
      <c r="A28" s="401"/>
      <c r="B28" s="395">
        <v>851</v>
      </c>
      <c r="C28" s="395"/>
      <c r="D28" s="395"/>
      <c r="E28" s="396" t="s">
        <v>184</v>
      </c>
      <c r="F28" s="397">
        <f>F29</f>
        <v>133038800</v>
      </c>
      <c r="G28" s="397">
        <f>G29</f>
        <v>2690000</v>
      </c>
      <c r="H28" s="397">
        <f>H29</f>
        <v>1000000</v>
      </c>
      <c r="I28" s="397">
        <f>I29</f>
        <v>350000</v>
      </c>
      <c r="J28" s="397">
        <f>J29</f>
        <v>1340000</v>
      </c>
      <c r="K28" s="398"/>
    </row>
    <row r="29" spans="1:11" ht="43.5" customHeight="1">
      <c r="A29" s="383" t="s">
        <v>525</v>
      </c>
      <c r="B29" s="383">
        <v>851</v>
      </c>
      <c r="C29" s="383">
        <v>85111</v>
      </c>
      <c r="D29" s="383">
        <v>6050</v>
      </c>
      <c r="E29" s="384" t="s">
        <v>582</v>
      </c>
      <c r="F29" s="385">
        <v>133038800</v>
      </c>
      <c r="G29" s="385">
        <f>H29+J29+I29</f>
        <v>2690000</v>
      </c>
      <c r="H29" s="385">
        <v>1000000</v>
      </c>
      <c r="I29" s="390">
        <v>350000</v>
      </c>
      <c r="J29" s="385">
        <v>1340000</v>
      </c>
      <c r="K29" s="405" t="s">
        <v>583</v>
      </c>
    </row>
    <row r="30" spans="1:11" s="399" customFormat="1" ht="24" customHeight="1">
      <c r="A30" s="395"/>
      <c r="B30" s="395">
        <v>852</v>
      </c>
      <c r="C30" s="395"/>
      <c r="D30" s="395"/>
      <c r="E30" s="396" t="s">
        <v>189</v>
      </c>
      <c r="F30" s="397">
        <f>F31+F32</f>
        <v>1300000</v>
      </c>
      <c r="G30" s="397">
        <f>G31+G32</f>
        <v>600000</v>
      </c>
      <c r="H30" s="397">
        <f>H31+H32</f>
        <v>0</v>
      </c>
      <c r="I30" s="397">
        <f>I31+I32</f>
        <v>0</v>
      </c>
      <c r="J30" s="397">
        <f>J31+J32</f>
        <v>600000</v>
      </c>
      <c r="K30" s="398"/>
    </row>
    <row r="31" spans="1:11" ht="66.75" customHeight="1">
      <c r="A31" s="383" t="s">
        <v>525</v>
      </c>
      <c r="B31" s="383">
        <v>852</v>
      </c>
      <c r="C31" s="383">
        <v>85201</v>
      </c>
      <c r="D31" s="383">
        <v>6050</v>
      </c>
      <c r="E31" s="384" t="s">
        <v>584</v>
      </c>
      <c r="F31" s="385">
        <v>1000000</v>
      </c>
      <c r="G31" s="385">
        <f>H31+J31+I31</f>
        <v>300000</v>
      </c>
      <c r="H31" s="385">
        <v>0</v>
      </c>
      <c r="I31" s="390">
        <v>0</v>
      </c>
      <c r="J31" s="385">
        <v>300000</v>
      </c>
      <c r="K31" s="400" t="s">
        <v>596</v>
      </c>
    </row>
    <row r="32" spans="1:11" ht="52.5" customHeight="1">
      <c r="A32" s="383" t="s">
        <v>528</v>
      </c>
      <c r="B32" s="383">
        <v>852</v>
      </c>
      <c r="C32" s="383">
        <v>85201</v>
      </c>
      <c r="D32" s="383">
        <v>6050</v>
      </c>
      <c r="E32" s="384" t="s">
        <v>585</v>
      </c>
      <c r="F32" s="385">
        <f>G32</f>
        <v>300000</v>
      </c>
      <c r="G32" s="385">
        <f>H32+J32+I32</f>
        <v>300000</v>
      </c>
      <c r="H32" s="385">
        <v>0</v>
      </c>
      <c r="I32" s="390">
        <v>0</v>
      </c>
      <c r="J32" s="385">
        <v>300000</v>
      </c>
      <c r="K32" s="400" t="s">
        <v>575</v>
      </c>
    </row>
    <row r="33" spans="1:11" ht="24.75" customHeight="1">
      <c r="A33" s="571" t="s">
        <v>203</v>
      </c>
      <c r="B33" s="571"/>
      <c r="C33" s="571"/>
      <c r="D33" s="571"/>
      <c r="E33" s="571"/>
      <c r="F33" s="408">
        <f>F30+F28+F25+F23+F21+F19+F8</f>
        <v>249294104</v>
      </c>
      <c r="G33" s="408">
        <f>G30+G28+G25+G23+G21+G19+G8</f>
        <v>13387003</v>
      </c>
      <c r="H33" s="408">
        <f>H30+H28+H25+H23+H21+H19+H8</f>
        <v>3300000</v>
      </c>
      <c r="I33" s="408">
        <f>I30+I28+I25+I23+I21+I19+I8</f>
        <v>3183770</v>
      </c>
      <c r="J33" s="408">
        <f>J30+J28+J25+J23+J21+J19+J8</f>
        <v>6903233</v>
      </c>
      <c r="K33" s="408"/>
    </row>
    <row r="34" spans="1:11" ht="12" customHeight="1">
      <c r="A34" s="409"/>
      <c r="B34" s="409"/>
      <c r="C34" s="409"/>
      <c r="D34" s="409"/>
      <c r="E34" s="409"/>
      <c r="F34" s="410"/>
      <c r="G34" s="410"/>
      <c r="H34" s="410"/>
      <c r="I34" s="410"/>
      <c r="J34" s="410"/>
      <c r="K34" s="410"/>
    </row>
    <row r="35" spans="1:11" ht="8.25" customHeight="1">
      <c r="A35" s="576" t="s">
        <v>454</v>
      </c>
      <c r="B35" s="576"/>
      <c r="C35" s="576"/>
      <c r="D35" s="576"/>
      <c r="E35" s="576"/>
      <c r="F35" s="576"/>
      <c r="G35" s="576"/>
      <c r="H35" s="576"/>
      <c r="I35" s="576"/>
      <c r="J35" s="576"/>
      <c r="K35" s="576"/>
    </row>
    <row r="36" spans="1:11" ht="30" customHeight="1">
      <c r="A36" s="577" t="s">
        <v>586</v>
      </c>
      <c r="B36" s="577"/>
      <c r="C36" s="577"/>
      <c r="D36" s="577"/>
      <c r="E36" s="577"/>
      <c r="F36" s="577"/>
      <c r="G36" s="577"/>
      <c r="H36" s="577"/>
      <c r="I36" s="577"/>
      <c r="J36" s="577"/>
      <c r="K36" s="577"/>
    </row>
    <row r="37" spans="1:11" ht="12.75">
      <c r="A37" s="570" t="s">
        <v>522</v>
      </c>
      <c r="B37" s="570" t="s">
        <v>3</v>
      </c>
      <c r="C37" s="570" t="s">
        <v>547</v>
      </c>
      <c r="D37" s="570" t="s">
        <v>5</v>
      </c>
      <c r="E37" s="569" t="s">
        <v>548</v>
      </c>
      <c r="F37" s="569" t="s">
        <v>549</v>
      </c>
      <c r="G37" s="569" t="s">
        <v>550</v>
      </c>
      <c r="H37" s="569"/>
      <c r="I37" s="569"/>
      <c r="J37" s="569"/>
      <c r="K37" s="569" t="s">
        <v>551</v>
      </c>
    </row>
    <row r="38" spans="1:11" ht="12.75">
      <c r="A38" s="570"/>
      <c r="B38" s="570"/>
      <c r="C38" s="570"/>
      <c r="D38" s="570"/>
      <c r="E38" s="569"/>
      <c r="F38" s="569"/>
      <c r="G38" s="569" t="s">
        <v>552</v>
      </c>
      <c r="H38" s="569" t="s">
        <v>553</v>
      </c>
      <c r="I38" s="569"/>
      <c r="J38" s="569"/>
      <c r="K38" s="569"/>
    </row>
    <row r="39" spans="1:11" ht="33" customHeight="1">
      <c r="A39" s="570"/>
      <c r="B39" s="570"/>
      <c r="C39" s="570"/>
      <c r="D39" s="570"/>
      <c r="E39" s="569"/>
      <c r="F39" s="569"/>
      <c r="G39" s="569"/>
      <c r="H39" s="376" t="s">
        <v>554</v>
      </c>
      <c r="I39" s="376" t="s">
        <v>555</v>
      </c>
      <c r="J39" s="376" t="s">
        <v>556</v>
      </c>
      <c r="K39" s="569"/>
    </row>
    <row r="40" spans="1:11" ht="44.25" customHeight="1">
      <c r="A40" s="411" t="s">
        <v>525</v>
      </c>
      <c r="B40" s="412">
        <v>754</v>
      </c>
      <c r="C40" s="412">
        <v>75404</v>
      </c>
      <c r="D40" s="412">
        <v>6170</v>
      </c>
      <c r="E40" s="384" t="s">
        <v>587</v>
      </c>
      <c r="F40" s="413">
        <v>200000</v>
      </c>
      <c r="G40" s="414">
        <f>H40+J40+I40</f>
        <v>200000</v>
      </c>
      <c r="H40" s="413">
        <v>200000</v>
      </c>
      <c r="I40" s="413">
        <v>0</v>
      </c>
      <c r="J40" s="413">
        <v>0</v>
      </c>
      <c r="K40" s="400" t="s">
        <v>575</v>
      </c>
    </row>
    <row r="41" spans="1:11" ht="39" customHeight="1">
      <c r="A41" s="415" t="s">
        <v>528</v>
      </c>
      <c r="B41" s="415">
        <v>851</v>
      </c>
      <c r="C41" s="415">
        <v>85111</v>
      </c>
      <c r="D41" s="415">
        <v>6220</v>
      </c>
      <c r="E41" s="416" t="s">
        <v>492</v>
      </c>
      <c r="F41" s="417">
        <v>400000</v>
      </c>
      <c r="G41" s="414">
        <f>H41+J41+I41</f>
        <v>400000</v>
      </c>
      <c r="H41" s="417">
        <v>0</v>
      </c>
      <c r="I41" s="417">
        <v>400000</v>
      </c>
      <c r="J41" s="417">
        <v>0</v>
      </c>
      <c r="K41" s="405" t="s">
        <v>575</v>
      </c>
    </row>
    <row r="42" spans="1:11" ht="19.5" customHeight="1">
      <c r="A42" s="578" t="s">
        <v>203</v>
      </c>
      <c r="B42" s="578"/>
      <c r="C42" s="578"/>
      <c r="D42" s="578"/>
      <c r="E42" s="578"/>
      <c r="F42" s="418">
        <f>SUM(F40:F41)</f>
        <v>600000</v>
      </c>
      <c r="G42" s="418">
        <f>SUM(G40:G41)</f>
        <v>600000</v>
      </c>
      <c r="H42" s="418">
        <f>SUM(H40:H41)</f>
        <v>200000</v>
      </c>
      <c r="I42" s="418">
        <f>SUM(I40:I41)</f>
        <v>400000</v>
      </c>
      <c r="J42" s="418">
        <f>SUM(J40:J41)</f>
        <v>0</v>
      </c>
      <c r="K42" s="418"/>
    </row>
    <row r="43" spans="1:11" ht="12.75">
      <c r="A43" s="419"/>
      <c r="B43" s="419"/>
      <c r="C43" s="419"/>
      <c r="D43" s="419"/>
      <c r="E43" s="419"/>
      <c r="F43" s="419"/>
      <c r="G43" s="419"/>
      <c r="H43" s="419"/>
      <c r="I43" s="419"/>
      <c r="J43" s="419"/>
      <c r="K43" s="419"/>
    </row>
    <row r="44" spans="1:11" ht="30" customHeight="1">
      <c r="A44" s="572" t="s">
        <v>557</v>
      </c>
      <c r="B44" s="572"/>
      <c r="C44" s="572"/>
      <c r="D44" s="572"/>
      <c r="E44" s="572"/>
      <c r="F44" s="420">
        <f>F33</f>
        <v>249294104</v>
      </c>
      <c r="G44" s="420">
        <f>G33</f>
        <v>13387003</v>
      </c>
      <c r="H44" s="420">
        <f>H33</f>
        <v>3300000</v>
      </c>
      <c r="I44" s="420">
        <f>I33</f>
        <v>3183770</v>
      </c>
      <c r="J44" s="420">
        <f>J33</f>
        <v>6903233</v>
      </c>
      <c r="K44" s="421"/>
    </row>
    <row r="45" spans="1:11" ht="27" customHeight="1">
      <c r="A45" s="572" t="s">
        <v>586</v>
      </c>
      <c r="B45" s="572"/>
      <c r="C45" s="572"/>
      <c r="D45" s="572"/>
      <c r="E45" s="572"/>
      <c r="F45" s="420">
        <f>F42</f>
        <v>600000</v>
      </c>
      <c r="G45" s="420">
        <f>G42</f>
        <v>600000</v>
      </c>
      <c r="H45" s="420">
        <f>H42</f>
        <v>200000</v>
      </c>
      <c r="I45" s="420">
        <f>I42</f>
        <v>400000</v>
      </c>
      <c r="J45" s="420">
        <f>J42</f>
        <v>0</v>
      </c>
      <c r="K45" s="421"/>
    </row>
    <row r="46" spans="1:11" ht="27.75" customHeight="1">
      <c r="A46" s="572" t="s">
        <v>588</v>
      </c>
      <c r="B46" s="572"/>
      <c r="C46" s="572"/>
      <c r="D46" s="572"/>
      <c r="E46" s="572"/>
      <c r="F46" s="420">
        <f>SUM(F44:F45)</f>
        <v>249894104</v>
      </c>
      <c r="G46" s="420">
        <f>SUM(G44:G45)</f>
        <v>13987003</v>
      </c>
      <c r="H46" s="420">
        <f>SUM(H44:H45)</f>
        <v>3500000</v>
      </c>
      <c r="I46" s="420">
        <f>SUM(I44:I45)</f>
        <v>3583770</v>
      </c>
      <c r="J46" s="420">
        <f>SUM(J44:J45)</f>
        <v>6903233</v>
      </c>
      <c r="K46" s="421"/>
    </row>
    <row r="47" spans="8:9" ht="21" customHeight="1">
      <c r="H47" s="573">
        <f>H46+I46</f>
        <v>7083770</v>
      </c>
      <c r="I47" s="574"/>
    </row>
    <row r="65" ht="12.75" customHeight="1"/>
    <row r="263" ht="12.75">
      <c r="G263" s="406"/>
    </row>
  </sheetData>
  <sheetProtection/>
  <mergeCells count="31">
    <mergeCell ref="A1:K1"/>
    <mergeCell ref="A2:K2"/>
    <mergeCell ref="A3:A5"/>
    <mergeCell ref="B3:B5"/>
    <mergeCell ref="C3:C5"/>
    <mergeCell ref="D3:D5"/>
    <mergeCell ref="F3:F5"/>
    <mergeCell ref="K3:K5"/>
    <mergeCell ref="G3:J3"/>
    <mergeCell ref="G4:G5"/>
    <mergeCell ref="A44:E44"/>
    <mergeCell ref="F37:F39"/>
    <mergeCell ref="A7:K7"/>
    <mergeCell ref="A35:K35"/>
    <mergeCell ref="A36:K36"/>
    <mergeCell ref="A42:E42"/>
    <mergeCell ref="H4:J4"/>
    <mergeCell ref="E3:E5"/>
    <mergeCell ref="A46:E46"/>
    <mergeCell ref="H47:I47"/>
    <mergeCell ref="G37:J37"/>
    <mergeCell ref="B37:B39"/>
    <mergeCell ref="C37:C39"/>
    <mergeCell ref="D37:D39"/>
    <mergeCell ref="A45:E45"/>
    <mergeCell ref="E37:E39"/>
    <mergeCell ref="H38:J38"/>
    <mergeCell ref="K37:K39"/>
    <mergeCell ref="G38:G39"/>
    <mergeCell ref="A37:A39"/>
    <mergeCell ref="A33:E33"/>
  </mergeCells>
  <printOptions horizontalCentered="1"/>
  <pageMargins left="0.5511811023622047" right="0.31496062992125984" top="1.1811023622047245" bottom="0.3937007874015748" header="0.35433070866141736" footer="0.5118110236220472"/>
  <pageSetup fitToHeight="4" horizontalDpi="300" verticalDpi="300" orientation="landscape" paperSize="9" scale="80" r:id="rId1"/>
  <headerFooter>
    <oddHeader xml:space="preserve">&amp;RZałącznik do uzasadnienia
do uchwały Zarządu Powiatu 
w Stargardzie Szczecińskim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N47"/>
  <sheetViews>
    <sheetView zoomScalePageLayoutView="0" workbookViewId="0" topLeftCell="A1">
      <pane ySplit="7" topLeftCell="A20" activePane="bottomLeft" state="frozen"/>
      <selection pane="topLeft" activeCell="A1" sqref="A1"/>
      <selection pane="bottomLeft" activeCell="A2" sqref="A2:N2"/>
    </sheetView>
  </sheetViews>
  <sheetFormatPr defaultColWidth="8.796875" defaultRowHeight="14.25"/>
  <cols>
    <col min="4" max="4" width="32.8984375" style="0" customWidth="1"/>
    <col min="5" max="9" width="9" style="63" customWidth="1"/>
    <col min="10" max="11" width="9.8984375" style="63" bestFit="1" customWidth="1"/>
    <col min="12" max="14" width="9.09765625" style="63" bestFit="1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26.25" customHeight="1">
      <c r="A5" s="470" t="s">
        <v>2</v>
      </c>
      <c r="B5" s="470"/>
      <c r="C5" s="470"/>
      <c r="D5" s="470"/>
      <c r="E5" s="470"/>
      <c r="F5" s="470"/>
      <c r="G5" s="470"/>
      <c r="H5" s="470"/>
      <c r="I5" s="470"/>
      <c r="J5" s="470"/>
      <c r="K5" s="470"/>
      <c r="L5" s="470"/>
      <c r="M5" s="470"/>
      <c r="N5" s="470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05.7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29.25" customHeight="1">
      <c r="A8" s="118" t="s">
        <v>14</v>
      </c>
      <c r="B8" s="118"/>
      <c r="C8" s="118"/>
      <c r="D8" s="119" t="s">
        <v>15</v>
      </c>
      <c r="E8" s="120">
        <f>SUM(E9)</f>
        <v>91200</v>
      </c>
      <c r="F8" s="120">
        <f aca="true" t="shared" si="0" ref="F8:N8">SUM(F9)</f>
        <v>91200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1040000</v>
      </c>
      <c r="K8" s="120">
        <f t="shared" si="0"/>
        <v>1040000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s="255" customFormat="1" ht="34.5" customHeight="1">
      <c r="A9" s="251"/>
      <c r="B9" s="252" t="s">
        <v>16</v>
      </c>
      <c r="C9" s="252"/>
      <c r="D9" s="253" t="s">
        <v>17</v>
      </c>
      <c r="E9" s="254">
        <f>I9+H9+G9+F9</f>
        <v>91200</v>
      </c>
      <c r="F9" s="254">
        <f>SUM(F10:F25)</f>
        <v>91200</v>
      </c>
      <c r="G9" s="254">
        <f>SUM(G10:G25)</f>
        <v>0</v>
      </c>
      <c r="H9" s="254">
        <f>SUM(H10:H25)</f>
        <v>0</v>
      </c>
      <c r="I9" s="254">
        <f>SUM(I10:I25)</f>
        <v>0</v>
      </c>
      <c r="J9" s="254">
        <f>SUM(K9:N9)</f>
        <v>1040000</v>
      </c>
      <c r="K9" s="254">
        <f>SUM(K10:K25)</f>
        <v>1040000</v>
      </c>
      <c r="L9" s="254">
        <f>SUM(L10:L25)</f>
        <v>0</v>
      </c>
      <c r="M9" s="254">
        <f>SUM(M10:M25)</f>
        <v>0</v>
      </c>
      <c r="N9" s="254">
        <f>SUM(N10:N25)</f>
        <v>0</v>
      </c>
    </row>
    <row r="10" spans="1:14" ht="90.75" customHeight="1">
      <c r="A10" s="100"/>
      <c r="B10" s="2"/>
      <c r="C10" s="3" t="s">
        <v>39</v>
      </c>
      <c r="D10" s="36" t="s">
        <v>363</v>
      </c>
      <c r="E10" s="57">
        <f>F10+G10+H10+I10</f>
        <v>1200</v>
      </c>
      <c r="F10" s="57">
        <v>1200</v>
      </c>
      <c r="G10" s="57">
        <v>0</v>
      </c>
      <c r="H10" s="57">
        <v>0</v>
      </c>
      <c r="I10" s="57">
        <v>0</v>
      </c>
      <c r="J10" s="57">
        <v>0</v>
      </c>
      <c r="K10" s="57">
        <v>0</v>
      </c>
      <c r="L10" s="57">
        <v>0</v>
      </c>
      <c r="M10" s="57">
        <v>0</v>
      </c>
      <c r="N10" s="57">
        <v>0</v>
      </c>
    </row>
    <row r="11" spans="1:14" ht="28.5" customHeight="1">
      <c r="A11" s="100"/>
      <c r="B11" s="2"/>
      <c r="C11" s="3" t="s">
        <v>40</v>
      </c>
      <c r="D11" s="4" t="s">
        <v>41</v>
      </c>
      <c r="E11" s="57">
        <f>F11+G11+H11+I11</f>
        <v>25000</v>
      </c>
      <c r="F11" s="57">
        <v>25000</v>
      </c>
      <c r="G11" s="57">
        <v>0</v>
      </c>
      <c r="H11" s="57">
        <v>0</v>
      </c>
      <c r="I11" s="57">
        <v>0</v>
      </c>
      <c r="J11" s="57">
        <f aca="true" t="shared" si="1" ref="J11:J25">SUM(K11+L11+M11+N11)</f>
        <v>0</v>
      </c>
      <c r="K11" s="57">
        <v>0</v>
      </c>
      <c r="L11" s="57">
        <v>0</v>
      </c>
      <c r="M11" s="57">
        <v>0</v>
      </c>
      <c r="N11" s="57">
        <v>0</v>
      </c>
    </row>
    <row r="12" spans="1:14" ht="28.5" customHeight="1">
      <c r="A12" s="100"/>
      <c r="B12" s="2"/>
      <c r="C12" s="3" t="s">
        <v>18</v>
      </c>
      <c r="D12" s="4" t="s">
        <v>19</v>
      </c>
      <c r="E12" s="57">
        <f>SUM(F12+G12+H12+I12)</f>
        <v>65000</v>
      </c>
      <c r="F12" s="57">
        <v>65000</v>
      </c>
      <c r="G12" s="57">
        <v>0</v>
      </c>
      <c r="H12" s="57">
        <v>0</v>
      </c>
      <c r="I12" s="57">
        <v>0</v>
      </c>
      <c r="J12" s="57">
        <f t="shared" si="1"/>
        <v>0</v>
      </c>
      <c r="K12" s="57">
        <v>0</v>
      </c>
      <c r="L12" s="57">
        <v>0</v>
      </c>
      <c r="M12" s="57">
        <v>0</v>
      </c>
      <c r="N12" s="57">
        <v>0</v>
      </c>
    </row>
    <row r="13" spans="1:14" ht="28.5" customHeight="1">
      <c r="A13" s="100"/>
      <c r="B13" s="3"/>
      <c r="C13" s="3" t="s">
        <v>20</v>
      </c>
      <c r="D13" s="5" t="s">
        <v>21</v>
      </c>
      <c r="E13" s="57">
        <f aca="true" t="shared" si="2" ref="E13:E25">SUM(F13+G13+H13+I13)</f>
        <v>0</v>
      </c>
      <c r="F13" s="57">
        <v>0</v>
      </c>
      <c r="G13" s="57">
        <v>0</v>
      </c>
      <c r="H13" s="57">
        <v>0</v>
      </c>
      <c r="I13" s="57">
        <v>0</v>
      </c>
      <c r="J13" s="57">
        <f t="shared" si="1"/>
        <v>192800</v>
      </c>
      <c r="K13" s="57">
        <v>192800</v>
      </c>
      <c r="L13" s="57">
        <v>0</v>
      </c>
      <c r="M13" s="57">
        <v>0</v>
      </c>
      <c r="N13" s="57">
        <v>0</v>
      </c>
    </row>
    <row r="14" spans="1:14" ht="34.5" customHeight="1">
      <c r="A14" s="100"/>
      <c r="B14" s="3"/>
      <c r="C14" s="39" t="s">
        <v>368</v>
      </c>
      <c r="D14" s="50" t="s">
        <v>369</v>
      </c>
      <c r="E14" s="57">
        <f t="shared" si="2"/>
        <v>0</v>
      </c>
      <c r="F14" s="57">
        <v>0</v>
      </c>
      <c r="G14" s="57">
        <v>0</v>
      </c>
      <c r="H14" s="57">
        <v>0</v>
      </c>
      <c r="I14" s="57">
        <v>0</v>
      </c>
      <c r="J14" s="57">
        <f t="shared" si="1"/>
        <v>15000</v>
      </c>
      <c r="K14" s="73">
        <v>15000</v>
      </c>
      <c r="L14" s="57">
        <v>0</v>
      </c>
      <c r="M14" s="57">
        <v>0</v>
      </c>
      <c r="N14" s="57">
        <v>0</v>
      </c>
    </row>
    <row r="15" spans="1:14" ht="28.5" customHeight="1">
      <c r="A15" s="100"/>
      <c r="B15" s="3"/>
      <c r="C15" s="3" t="s">
        <v>22</v>
      </c>
      <c r="D15" s="5" t="s">
        <v>23</v>
      </c>
      <c r="E15" s="57">
        <f t="shared" si="2"/>
        <v>0</v>
      </c>
      <c r="F15" s="57">
        <v>0</v>
      </c>
      <c r="G15" s="57">
        <v>0</v>
      </c>
      <c r="H15" s="57">
        <v>0</v>
      </c>
      <c r="I15" s="57">
        <v>0</v>
      </c>
      <c r="J15" s="57">
        <f t="shared" si="1"/>
        <v>247000</v>
      </c>
      <c r="K15" s="57">
        <v>247000</v>
      </c>
      <c r="L15" s="57">
        <v>0</v>
      </c>
      <c r="M15" s="57">
        <v>0</v>
      </c>
      <c r="N15" s="57">
        <v>0</v>
      </c>
    </row>
    <row r="16" spans="1:14" ht="28.5" customHeight="1">
      <c r="A16" s="100"/>
      <c r="B16" s="3"/>
      <c r="C16" s="3" t="s">
        <v>24</v>
      </c>
      <c r="D16" s="4" t="s">
        <v>25</v>
      </c>
      <c r="E16" s="57">
        <f t="shared" si="2"/>
        <v>0</v>
      </c>
      <c r="F16" s="57">
        <v>0</v>
      </c>
      <c r="G16" s="57">
        <v>0</v>
      </c>
      <c r="H16" s="57">
        <v>0</v>
      </c>
      <c r="I16" s="57">
        <v>0</v>
      </c>
      <c r="J16" s="57">
        <f t="shared" si="1"/>
        <v>75500</v>
      </c>
      <c r="K16" s="57">
        <v>75500</v>
      </c>
      <c r="L16" s="57">
        <v>0</v>
      </c>
      <c r="M16" s="57">
        <v>0</v>
      </c>
      <c r="N16" s="57">
        <v>0</v>
      </c>
    </row>
    <row r="17" spans="1:14" ht="28.5" customHeight="1">
      <c r="A17" s="100"/>
      <c r="B17" s="3"/>
      <c r="C17" s="3" t="s">
        <v>26</v>
      </c>
      <c r="D17" s="5" t="s">
        <v>27</v>
      </c>
      <c r="E17" s="57">
        <f t="shared" si="2"/>
        <v>0</v>
      </c>
      <c r="F17" s="57">
        <v>0</v>
      </c>
      <c r="G17" s="57">
        <v>0</v>
      </c>
      <c r="H17" s="57">
        <v>0</v>
      </c>
      <c r="I17" s="57">
        <v>0</v>
      </c>
      <c r="J17" s="57">
        <f t="shared" si="1"/>
        <v>250200</v>
      </c>
      <c r="K17" s="57">
        <v>250200</v>
      </c>
      <c r="L17" s="57">
        <v>0</v>
      </c>
      <c r="M17" s="57">
        <v>0</v>
      </c>
      <c r="N17" s="57">
        <v>0</v>
      </c>
    </row>
    <row r="18" spans="1:14" ht="28.5" customHeight="1">
      <c r="A18" s="100"/>
      <c r="B18" s="3"/>
      <c r="C18" s="3" t="s">
        <v>28</v>
      </c>
      <c r="D18" s="5" t="s">
        <v>29</v>
      </c>
      <c r="E18" s="57">
        <f t="shared" si="2"/>
        <v>0</v>
      </c>
      <c r="F18" s="57">
        <v>0</v>
      </c>
      <c r="G18" s="57">
        <v>0</v>
      </c>
      <c r="H18" s="57">
        <v>0</v>
      </c>
      <c r="I18" s="57">
        <v>0</v>
      </c>
      <c r="J18" s="57">
        <f t="shared" si="1"/>
        <v>20000</v>
      </c>
      <c r="K18" s="57">
        <v>20000</v>
      </c>
      <c r="L18" s="57">
        <v>0</v>
      </c>
      <c r="M18" s="57">
        <v>0</v>
      </c>
      <c r="N18" s="57">
        <v>0</v>
      </c>
    </row>
    <row r="19" spans="1:14" ht="47.25" customHeight="1">
      <c r="A19" s="100"/>
      <c r="B19" s="3"/>
      <c r="C19" s="201">
        <v>4360</v>
      </c>
      <c r="D19" s="187" t="s">
        <v>370</v>
      </c>
      <c r="E19" s="57">
        <f t="shared" si="2"/>
        <v>0</v>
      </c>
      <c r="F19" s="57">
        <v>0</v>
      </c>
      <c r="G19" s="57">
        <v>0</v>
      </c>
      <c r="H19" s="57">
        <v>0</v>
      </c>
      <c r="I19" s="57">
        <v>0</v>
      </c>
      <c r="J19" s="57">
        <f t="shared" si="1"/>
        <v>23000</v>
      </c>
      <c r="K19" s="57">
        <v>23000</v>
      </c>
      <c r="L19" s="57">
        <v>0</v>
      </c>
      <c r="M19" s="57">
        <v>0</v>
      </c>
      <c r="N19" s="57">
        <v>0</v>
      </c>
    </row>
    <row r="20" spans="1:14" ht="51.75" customHeight="1">
      <c r="A20" s="100"/>
      <c r="B20" s="3"/>
      <c r="C20" s="201">
        <v>4370</v>
      </c>
      <c r="D20" s="187" t="s">
        <v>507</v>
      </c>
      <c r="E20" s="57">
        <f t="shared" si="2"/>
        <v>0</v>
      </c>
      <c r="F20" s="57">
        <v>0</v>
      </c>
      <c r="G20" s="57">
        <v>0</v>
      </c>
      <c r="H20" s="57">
        <v>0</v>
      </c>
      <c r="I20" s="57">
        <v>0</v>
      </c>
      <c r="J20" s="57">
        <f t="shared" si="1"/>
        <v>60000</v>
      </c>
      <c r="K20" s="57">
        <v>60000</v>
      </c>
      <c r="L20" s="57">
        <v>0</v>
      </c>
      <c r="M20" s="57">
        <v>0</v>
      </c>
      <c r="N20" s="57">
        <v>0</v>
      </c>
    </row>
    <row r="21" spans="1:14" ht="28.5" customHeight="1">
      <c r="A21" s="100"/>
      <c r="B21" s="3"/>
      <c r="C21" s="3" t="s">
        <v>42</v>
      </c>
      <c r="D21" s="113" t="s">
        <v>317</v>
      </c>
      <c r="E21" s="57">
        <v>0</v>
      </c>
      <c r="F21" s="57">
        <v>0</v>
      </c>
      <c r="G21" s="57">
        <v>0</v>
      </c>
      <c r="H21" s="57">
        <v>0</v>
      </c>
      <c r="I21" s="57">
        <v>0</v>
      </c>
      <c r="J21" s="57">
        <f t="shared" si="1"/>
        <v>500</v>
      </c>
      <c r="K21" s="57">
        <v>500</v>
      </c>
      <c r="L21" s="57">
        <v>0</v>
      </c>
      <c r="M21" s="57">
        <v>0</v>
      </c>
      <c r="N21" s="57">
        <v>0</v>
      </c>
    </row>
    <row r="22" spans="1:14" ht="42" customHeight="1">
      <c r="A22" s="100"/>
      <c r="B22" s="3"/>
      <c r="C22" s="3" t="s">
        <v>32</v>
      </c>
      <c r="D22" s="6" t="s">
        <v>33</v>
      </c>
      <c r="E22" s="57">
        <f t="shared" si="2"/>
        <v>0</v>
      </c>
      <c r="F22" s="57">
        <v>0</v>
      </c>
      <c r="G22" s="57">
        <v>0</v>
      </c>
      <c r="H22" s="57">
        <v>0</v>
      </c>
      <c r="I22" s="57">
        <v>0</v>
      </c>
      <c r="J22" s="57">
        <f t="shared" si="1"/>
        <v>5000</v>
      </c>
      <c r="K22" s="57">
        <v>5000</v>
      </c>
      <c r="L22" s="57">
        <v>0</v>
      </c>
      <c r="M22" s="57">
        <v>0</v>
      </c>
      <c r="N22" s="57">
        <v>0</v>
      </c>
    </row>
    <row r="23" spans="1:14" ht="28.5" customHeight="1">
      <c r="A23" s="100"/>
      <c r="B23" s="3"/>
      <c r="C23" s="3" t="s">
        <v>34</v>
      </c>
      <c r="D23" s="4" t="s">
        <v>35</v>
      </c>
      <c r="E23" s="57">
        <f t="shared" si="2"/>
        <v>0</v>
      </c>
      <c r="F23" s="57">
        <v>0</v>
      </c>
      <c r="G23" s="57">
        <v>0</v>
      </c>
      <c r="H23" s="57">
        <v>0</v>
      </c>
      <c r="I23" s="57">
        <v>0</v>
      </c>
      <c r="J23" s="57">
        <f t="shared" si="1"/>
        <v>90500</v>
      </c>
      <c r="K23" s="57">
        <v>90500</v>
      </c>
      <c r="L23" s="57">
        <v>0</v>
      </c>
      <c r="M23" s="57">
        <v>0</v>
      </c>
      <c r="N23" s="57">
        <v>0</v>
      </c>
    </row>
    <row r="24" spans="1:14" ht="45.75" customHeight="1">
      <c r="A24" s="100"/>
      <c r="B24" s="3"/>
      <c r="C24" s="3" t="s">
        <v>43</v>
      </c>
      <c r="D24" s="4" t="s">
        <v>44</v>
      </c>
      <c r="E24" s="57">
        <v>0</v>
      </c>
      <c r="F24" s="57">
        <v>0</v>
      </c>
      <c r="G24" s="57">
        <v>0</v>
      </c>
      <c r="H24" s="57">
        <v>0</v>
      </c>
      <c r="I24" s="57">
        <v>0</v>
      </c>
      <c r="J24" s="57">
        <f t="shared" si="1"/>
        <v>500</v>
      </c>
      <c r="K24" s="57">
        <v>500</v>
      </c>
      <c r="L24" s="57">
        <v>0</v>
      </c>
      <c r="M24" s="57">
        <v>0</v>
      </c>
      <c r="N24" s="57">
        <v>0</v>
      </c>
    </row>
    <row r="25" spans="1:14" ht="34.5" customHeight="1">
      <c r="A25" s="100"/>
      <c r="B25" s="3"/>
      <c r="C25" s="3" t="s">
        <v>36</v>
      </c>
      <c r="D25" s="8" t="s">
        <v>37</v>
      </c>
      <c r="E25" s="57">
        <f t="shared" si="2"/>
        <v>0</v>
      </c>
      <c r="F25" s="57">
        <v>0</v>
      </c>
      <c r="G25" s="57">
        <v>0</v>
      </c>
      <c r="H25" s="57">
        <v>0</v>
      </c>
      <c r="I25" s="57">
        <v>0</v>
      </c>
      <c r="J25" s="57">
        <f t="shared" si="1"/>
        <v>60000</v>
      </c>
      <c r="K25" s="57">
        <v>60000</v>
      </c>
      <c r="L25" s="57">
        <v>0</v>
      </c>
      <c r="M25" s="57">
        <v>0</v>
      </c>
      <c r="N25" s="57">
        <v>0</v>
      </c>
    </row>
    <row r="26" spans="1:14" ht="34.5" customHeight="1">
      <c r="A26" s="471" t="s">
        <v>38</v>
      </c>
      <c r="B26" s="471"/>
      <c r="C26" s="471"/>
      <c r="D26" s="472"/>
      <c r="E26" s="117">
        <f>SUM(E8)</f>
        <v>91200</v>
      </c>
      <c r="F26" s="117">
        <f aca="true" t="shared" si="3" ref="F26:N26">SUM(F8)</f>
        <v>91200</v>
      </c>
      <c r="G26" s="117">
        <f t="shared" si="3"/>
        <v>0</v>
      </c>
      <c r="H26" s="117">
        <f t="shared" si="3"/>
        <v>0</v>
      </c>
      <c r="I26" s="117">
        <f t="shared" si="3"/>
        <v>0</v>
      </c>
      <c r="J26" s="117">
        <f t="shared" si="3"/>
        <v>1040000</v>
      </c>
      <c r="K26" s="117">
        <f t="shared" si="3"/>
        <v>1040000</v>
      </c>
      <c r="L26" s="117">
        <f t="shared" si="3"/>
        <v>0</v>
      </c>
      <c r="M26" s="117">
        <f t="shared" si="3"/>
        <v>0</v>
      </c>
      <c r="N26" s="117">
        <f t="shared" si="3"/>
        <v>0</v>
      </c>
    </row>
    <row r="29" spans="3:14" ht="14.25">
      <c r="C29" s="469" t="s">
        <v>371</v>
      </c>
      <c r="D29" s="469"/>
      <c r="E29" s="121">
        <f>E26-E47</f>
        <v>0</v>
      </c>
      <c r="F29" s="121">
        <f aca="true" t="shared" si="4" ref="F29:N29">F26-F47</f>
        <v>0</v>
      </c>
      <c r="G29" s="121">
        <f t="shared" si="4"/>
        <v>0</v>
      </c>
      <c r="H29" s="121">
        <f t="shared" si="4"/>
        <v>0</v>
      </c>
      <c r="I29" s="121">
        <f t="shared" si="4"/>
        <v>0</v>
      </c>
      <c r="J29" s="121">
        <f t="shared" si="4"/>
        <v>0</v>
      </c>
      <c r="K29" s="121">
        <f t="shared" si="4"/>
        <v>0</v>
      </c>
      <c r="L29" s="121">
        <f t="shared" si="4"/>
        <v>0</v>
      </c>
      <c r="M29" s="121">
        <f t="shared" si="4"/>
        <v>0</v>
      </c>
      <c r="N29" s="121">
        <f t="shared" si="4"/>
        <v>0</v>
      </c>
    </row>
    <row r="31" spans="3:14" s="21" customFormat="1" ht="15" customHeight="1">
      <c r="C31" s="467" t="s">
        <v>39</v>
      </c>
      <c r="D31" s="468"/>
      <c r="E31" s="73">
        <f aca="true" t="shared" si="5" ref="E31:E46">SUM(F31+G31+H31+I31)</f>
        <v>1200</v>
      </c>
      <c r="F31" s="78">
        <f aca="true" t="shared" si="6" ref="F31:F46">F10</f>
        <v>1200</v>
      </c>
      <c r="G31" s="78">
        <f aca="true" t="shared" si="7" ref="G31:N31">G10</f>
        <v>0</v>
      </c>
      <c r="H31" s="78">
        <f t="shared" si="7"/>
        <v>0</v>
      </c>
      <c r="I31" s="78">
        <f t="shared" si="7"/>
        <v>0</v>
      </c>
      <c r="J31" s="73">
        <f aca="true" t="shared" si="8" ref="J31:J46">SUM(K31+L31+M31+N31)</f>
        <v>0</v>
      </c>
      <c r="K31" s="78">
        <f t="shared" si="7"/>
        <v>0</v>
      </c>
      <c r="L31" s="78">
        <f t="shared" si="7"/>
        <v>0</v>
      </c>
      <c r="M31" s="78">
        <f t="shared" si="7"/>
        <v>0</v>
      </c>
      <c r="N31" s="78">
        <f t="shared" si="7"/>
        <v>0</v>
      </c>
    </row>
    <row r="32" spans="3:14" s="21" customFormat="1" ht="15" customHeight="1">
      <c r="C32" s="467" t="s">
        <v>40</v>
      </c>
      <c r="D32" s="468"/>
      <c r="E32" s="73">
        <f t="shared" si="5"/>
        <v>25000</v>
      </c>
      <c r="F32" s="78">
        <f t="shared" si="6"/>
        <v>25000</v>
      </c>
      <c r="G32" s="78">
        <f aca="true" t="shared" si="9" ref="G32:N32">G11</f>
        <v>0</v>
      </c>
      <c r="H32" s="78">
        <f t="shared" si="9"/>
        <v>0</v>
      </c>
      <c r="I32" s="78">
        <f t="shared" si="9"/>
        <v>0</v>
      </c>
      <c r="J32" s="73">
        <f t="shared" si="8"/>
        <v>0</v>
      </c>
      <c r="K32" s="78">
        <f t="shared" si="9"/>
        <v>0</v>
      </c>
      <c r="L32" s="78">
        <f t="shared" si="9"/>
        <v>0</v>
      </c>
      <c r="M32" s="78">
        <f t="shared" si="9"/>
        <v>0</v>
      </c>
      <c r="N32" s="78">
        <f t="shared" si="9"/>
        <v>0</v>
      </c>
    </row>
    <row r="33" spans="3:14" s="21" customFormat="1" ht="15" customHeight="1">
      <c r="C33" s="467" t="s">
        <v>18</v>
      </c>
      <c r="D33" s="468"/>
      <c r="E33" s="73">
        <f t="shared" si="5"/>
        <v>65000</v>
      </c>
      <c r="F33" s="78">
        <f t="shared" si="6"/>
        <v>65000</v>
      </c>
      <c r="G33" s="78">
        <f aca="true" t="shared" si="10" ref="G33:N33">G12</f>
        <v>0</v>
      </c>
      <c r="H33" s="78">
        <f t="shared" si="10"/>
        <v>0</v>
      </c>
      <c r="I33" s="78">
        <f t="shared" si="10"/>
        <v>0</v>
      </c>
      <c r="J33" s="73">
        <f t="shared" si="8"/>
        <v>0</v>
      </c>
      <c r="K33" s="78">
        <f t="shared" si="10"/>
        <v>0</v>
      </c>
      <c r="L33" s="78">
        <f t="shared" si="10"/>
        <v>0</v>
      </c>
      <c r="M33" s="78">
        <f t="shared" si="10"/>
        <v>0</v>
      </c>
      <c r="N33" s="78">
        <f t="shared" si="10"/>
        <v>0</v>
      </c>
    </row>
    <row r="34" spans="3:14" s="21" customFormat="1" ht="15" customHeight="1">
      <c r="C34" s="467" t="s">
        <v>20</v>
      </c>
      <c r="D34" s="468"/>
      <c r="E34" s="73">
        <f t="shared" si="5"/>
        <v>0</v>
      </c>
      <c r="F34" s="78">
        <f t="shared" si="6"/>
        <v>0</v>
      </c>
      <c r="G34" s="78">
        <f aca="true" t="shared" si="11" ref="G34:I46">G13</f>
        <v>0</v>
      </c>
      <c r="H34" s="78">
        <f t="shared" si="11"/>
        <v>0</v>
      </c>
      <c r="I34" s="78">
        <f t="shared" si="11"/>
        <v>0</v>
      </c>
      <c r="J34" s="73">
        <f t="shared" si="8"/>
        <v>192800</v>
      </c>
      <c r="K34" s="78">
        <f aca="true" t="shared" si="12" ref="K34:N46">K13</f>
        <v>192800</v>
      </c>
      <c r="L34" s="78">
        <f t="shared" si="12"/>
        <v>0</v>
      </c>
      <c r="M34" s="78">
        <f t="shared" si="12"/>
        <v>0</v>
      </c>
      <c r="N34" s="78">
        <f t="shared" si="12"/>
        <v>0</v>
      </c>
    </row>
    <row r="35" spans="3:14" s="21" customFormat="1" ht="15" customHeight="1">
      <c r="C35" s="467" t="s">
        <v>368</v>
      </c>
      <c r="D35" s="468"/>
      <c r="E35" s="73">
        <f t="shared" si="5"/>
        <v>0</v>
      </c>
      <c r="F35" s="78">
        <f t="shared" si="6"/>
        <v>0</v>
      </c>
      <c r="G35" s="78">
        <f t="shared" si="11"/>
        <v>0</v>
      </c>
      <c r="H35" s="78">
        <f t="shared" si="11"/>
        <v>0</v>
      </c>
      <c r="I35" s="78">
        <f t="shared" si="11"/>
        <v>0</v>
      </c>
      <c r="J35" s="73">
        <f t="shared" si="8"/>
        <v>15000</v>
      </c>
      <c r="K35" s="78">
        <f t="shared" si="12"/>
        <v>15000</v>
      </c>
      <c r="L35" s="78">
        <f t="shared" si="12"/>
        <v>0</v>
      </c>
      <c r="M35" s="78">
        <f t="shared" si="12"/>
        <v>0</v>
      </c>
      <c r="N35" s="78">
        <f t="shared" si="12"/>
        <v>0</v>
      </c>
    </row>
    <row r="36" spans="3:14" s="21" customFormat="1" ht="15" customHeight="1">
      <c r="C36" s="467" t="s">
        <v>22</v>
      </c>
      <c r="D36" s="468"/>
      <c r="E36" s="73">
        <f t="shared" si="5"/>
        <v>0</v>
      </c>
      <c r="F36" s="78">
        <f t="shared" si="6"/>
        <v>0</v>
      </c>
      <c r="G36" s="78">
        <f t="shared" si="11"/>
        <v>0</v>
      </c>
      <c r="H36" s="78">
        <f t="shared" si="11"/>
        <v>0</v>
      </c>
      <c r="I36" s="78">
        <f t="shared" si="11"/>
        <v>0</v>
      </c>
      <c r="J36" s="73">
        <f t="shared" si="8"/>
        <v>247000</v>
      </c>
      <c r="K36" s="78">
        <f t="shared" si="12"/>
        <v>247000</v>
      </c>
      <c r="L36" s="78">
        <f t="shared" si="12"/>
        <v>0</v>
      </c>
      <c r="M36" s="78">
        <f t="shared" si="12"/>
        <v>0</v>
      </c>
      <c r="N36" s="78">
        <f t="shared" si="12"/>
        <v>0</v>
      </c>
    </row>
    <row r="37" spans="3:14" s="21" customFormat="1" ht="15" customHeight="1">
      <c r="C37" s="467" t="s">
        <v>24</v>
      </c>
      <c r="D37" s="468"/>
      <c r="E37" s="73">
        <f t="shared" si="5"/>
        <v>0</v>
      </c>
      <c r="F37" s="78">
        <f t="shared" si="6"/>
        <v>0</v>
      </c>
      <c r="G37" s="78">
        <f t="shared" si="11"/>
        <v>0</v>
      </c>
      <c r="H37" s="78">
        <f t="shared" si="11"/>
        <v>0</v>
      </c>
      <c r="I37" s="78">
        <f t="shared" si="11"/>
        <v>0</v>
      </c>
      <c r="J37" s="73">
        <f t="shared" si="8"/>
        <v>75500</v>
      </c>
      <c r="K37" s="78">
        <f t="shared" si="12"/>
        <v>75500</v>
      </c>
      <c r="L37" s="78">
        <f t="shared" si="12"/>
        <v>0</v>
      </c>
      <c r="M37" s="78">
        <f t="shared" si="12"/>
        <v>0</v>
      </c>
      <c r="N37" s="78">
        <f t="shared" si="12"/>
        <v>0</v>
      </c>
    </row>
    <row r="38" spans="3:14" s="21" customFormat="1" ht="15" customHeight="1">
      <c r="C38" s="467" t="s">
        <v>26</v>
      </c>
      <c r="D38" s="468"/>
      <c r="E38" s="73">
        <f t="shared" si="5"/>
        <v>0</v>
      </c>
      <c r="F38" s="78">
        <f t="shared" si="6"/>
        <v>0</v>
      </c>
      <c r="G38" s="78">
        <f t="shared" si="11"/>
        <v>0</v>
      </c>
      <c r="H38" s="78">
        <f t="shared" si="11"/>
        <v>0</v>
      </c>
      <c r="I38" s="78">
        <f t="shared" si="11"/>
        <v>0</v>
      </c>
      <c r="J38" s="73">
        <f t="shared" si="8"/>
        <v>250200</v>
      </c>
      <c r="K38" s="78">
        <f t="shared" si="12"/>
        <v>250200</v>
      </c>
      <c r="L38" s="78">
        <f t="shared" si="12"/>
        <v>0</v>
      </c>
      <c r="M38" s="78">
        <f t="shared" si="12"/>
        <v>0</v>
      </c>
      <c r="N38" s="78">
        <f t="shared" si="12"/>
        <v>0</v>
      </c>
    </row>
    <row r="39" spans="3:14" s="21" customFormat="1" ht="15" customHeight="1">
      <c r="C39" s="467" t="s">
        <v>28</v>
      </c>
      <c r="D39" s="468"/>
      <c r="E39" s="73">
        <f t="shared" si="5"/>
        <v>0</v>
      </c>
      <c r="F39" s="78">
        <f t="shared" si="6"/>
        <v>0</v>
      </c>
      <c r="G39" s="78">
        <f t="shared" si="11"/>
        <v>0</v>
      </c>
      <c r="H39" s="78">
        <f t="shared" si="11"/>
        <v>0</v>
      </c>
      <c r="I39" s="78">
        <f t="shared" si="11"/>
        <v>0</v>
      </c>
      <c r="J39" s="73">
        <f t="shared" si="8"/>
        <v>20000</v>
      </c>
      <c r="K39" s="78">
        <f t="shared" si="12"/>
        <v>20000</v>
      </c>
      <c r="L39" s="78">
        <f t="shared" si="12"/>
        <v>0</v>
      </c>
      <c r="M39" s="78">
        <f t="shared" si="12"/>
        <v>0</v>
      </c>
      <c r="N39" s="78">
        <f t="shared" si="12"/>
        <v>0</v>
      </c>
    </row>
    <row r="40" spans="3:14" s="21" customFormat="1" ht="15" customHeight="1">
      <c r="C40" s="467" t="s">
        <v>30</v>
      </c>
      <c r="D40" s="468"/>
      <c r="E40" s="73">
        <f t="shared" si="5"/>
        <v>0</v>
      </c>
      <c r="F40" s="78">
        <f t="shared" si="6"/>
        <v>0</v>
      </c>
      <c r="G40" s="78">
        <f t="shared" si="11"/>
        <v>0</v>
      </c>
      <c r="H40" s="78">
        <f t="shared" si="11"/>
        <v>0</v>
      </c>
      <c r="I40" s="78">
        <f t="shared" si="11"/>
        <v>0</v>
      </c>
      <c r="J40" s="73">
        <f t="shared" si="8"/>
        <v>23000</v>
      </c>
      <c r="K40" s="78">
        <f t="shared" si="12"/>
        <v>23000</v>
      </c>
      <c r="L40" s="78">
        <f t="shared" si="12"/>
        <v>0</v>
      </c>
      <c r="M40" s="78">
        <f t="shared" si="12"/>
        <v>0</v>
      </c>
      <c r="N40" s="78">
        <f t="shared" si="12"/>
        <v>0</v>
      </c>
    </row>
    <row r="41" spans="3:14" s="21" customFormat="1" ht="15" customHeight="1">
      <c r="C41" s="467" t="s">
        <v>31</v>
      </c>
      <c r="D41" s="468"/>
      <c r="E41" s="73">
        <f t="shared" si="5"/>
        <v>0</v>
      </c>
      <c r="F41" s="78">
        <f t="shared" si="6"/>
        <v>0</v>
      </c>
      <c r="G41" s="78">
        <f t="shared" si="11"/>
        <v>0</v>
      </c>
      <c r="H41" s="78">
        <f t="shared" si="11"/>
        <v>0</v>
      </c>
      <c r="I41" s="78">
        <f t="shared" si="11"/>
        <v>0</v>
      </c>
      <c r="J41" s="73">
        <f t="shared" si="8"/>
        <v>60000</v>
      </c>
      <c r="K41" s="78">
        <f t="shared" si="12"/>
        <v>60000</v>
      </c>
      <c r="L41" s="78">
        <f t="shared" si="12"/>
        <v>0</v>
      </c>
      <c r="M41" s="78">
        <f t="shared" si="12"/>
        <v>0</v>
      </c>
      <c r="N41" s="78">
        <f t="shared" si="12"/>
        <v>0</v>
      </c>
    </row>
    <row r="42" spans="3:14" s="21" customFormat="1" ht="15" customHeight="1">
      <c r="C42" s="467" t="s">
        <v>42</v>
      </c>
      <c r="D42" s="468"/>
      <c r="E42" s="73">
        <f t="shared" si="5"/>
        <v>0</v>
      </c>
      <c r="F42" s="78">
        <f t="shared" si="6"/>
        <v>0</v>
      </c>
      <c r="G42" s="78">
        <f t="shared" si="11"/>
        <v>0</v>
      </c>
      <c r="H42" s="78">
        <f t="shared" si="11"/>
        <v>0</v>
      </c>
      <c r="I42" s="78">
        <f t="shared" si="11"/>
        <v>0</v>
      </c>
      <c r="J42" s="73">
        <f t="shared" si="8"/>
        <v>500</v>
      </c>
      <c r="K42" s="78">
        <f t="shared" si="12"/>
        <v>500</v>
      </c>
      <c r="L42" s="78">
        <f t="shared" si="12"/>
        <v>0</v>
      </c>
      <c r="M42" s="78">
        <f t="shared" si="12"/>
        <v>0</v>
      </c>
      <c r="N42" s="78">
        <f t="shared" si="12"/>
        <v>0</v>
      </c>
    </row>
    <row r="43" spans="3:14" s="21" customFormat="1" ht="15" customHeight="1">
      <c r="C43" s="467" t="s">
        <v>32</v>
      </c>
      <c r="D43" s="468"/>
      <c r="E43" s="73">
        <f t="shared" si="5"/>
        <v>0</v>
      </c>
      <c r="F43" s="78">
        <f t="shared" si="6"/>
        <v>0</v>
      </c>
      <c r="G43" s="78">
        <f t="shared" si="11"/>
        <v>0</v>
      </c>
      <c r="H43" s="78">
        <f t="shared" si="11"/>
        <v>0</v>
      </c>
      <c r="I43" s="78">
        <f t="shared" si="11"/>
        <v>0</v>
      </c>
      <c r="J43" s="73">
        <f t="shared" si="8"/>
        <v>5000</v>
      </c>
      <c r="K43" s="78">
        <f t="shared" si="12"/>
        <v>5000</v>
      </c>
      <c r="L43" s="78">
        <f t="shared" si="12"/>
        <v>0</v>
      </c>
      <c r="M43" s="78">
        <f t="shared" si="12"/>
        <v>0</v>
      </c>
      <c r="N43" s="78">
        <f t="shared" si="12"/>
        <v>0</v>
      </c>
    </row>
    <row r="44" spans="3:14" s="21" customFormat="1" ht="15" customHeight="1">
      <c r="C44" s="467" t="s">
        <v>34</v>
      </c>
      <c r="D44" s="468"/>
      <c r="E44" s="73">
        <f t="shared" si="5"/>
        <v>0</v>
      </c>
      <c r="F44" s="78">
        <f t="shared" si="6"/>
        <v>0</v>
      </c>
      <c r="G44" s="78">
        <f t="shared" si="11"/>
        <v>0</v>
      </c>
      <c r="H44" s="78">
        <f t="shared" si="11"/>
        <v>0</v>
      </c>
      <c r="I44" s="78">
        <f t="shared" si="11"/>
        <v>0</v>
      </c>
      <c r="J44" s="73">
        <f t="shared" si="8"/>
        <v>90500</v>
      </c>
      <c r="K44" s="78">
        <f t="shared" si="12"/>
        <v>90500</v>
      </c>
      <c r="L44" s="78">
        <f t="shared" si="12"/>
        <v>0</v>
      </c>
      <c r="M44" s="78">
        <f t="shared" si="12"/>
        <v>0</v>
      </c>
      <c r="N44" s="78">
        <f t="shared" si="12"/>
        <v>0</v>
      </c>
    </row>
    <row r="45" spans="3:14" s="21" customFormat="1" ht="15" customHeight="1">
      <c r="C45" s="467" t="s">
        <v>43</v>
      </c>
      <c r="D45" s="468"/>
      <c r="E45" s="73">
        <f t="shared" si="5"/>
        <v>0</v>
      </c>
      <c r="F45" s="78">
        <f t="shared" si="6"/>
        <v>0</v>
      </c>
      <c r="G45" s="78">
        <f t="shared" si="11"/>
        <v>0</v>
      </c>
      <c r="H45" s="78">
        <f t="shared" si="11"/>
        <v>0</v>
      </c>
      <c r="I45" s="78">
        <f t="shared" si="11"/>
        <v>0</v>
      </c>
      <c r="J45" s="73">
        <f t="shared" si="8"/>
        <v>500</v>
      </c>
      <c r="K45" s="78">
        <f t="shared" si="12"/>
        <v>500</v>
      </c>
      <c r="L45" s="78">
        <f t="shared" si="12"/>
        <v>0</v>
      </c>
      <c r="M45" s="78">
        <f t="shared" si="12"/>
        <v>0</v>
      </c>
      <c r="N45" s="78">
        <f t="shared" si="12"/>
        <v>0</v>
      </c>
    </row>
    <row r="46" spans="3:14" s="21" customFormat="1" ht="15" customHeight="1">
      <c r="C46" s="467" t="s">
        <v>36</v>
      </c>
      <c r="D46" s="468"/>
      <c r="E46" s="73">
        <f t="shared" si="5"/>
        <v>0</v>
      </c>
      <c r="F46" s="78">
        <f t="shared" si="6"/>
        <v>0</v>
      </c>
      <c r="G46" s="78">
        <f t="shared" si="11"/>
        <v>0</v>
      </c>
      <c r="H46" s="78">
        <f t="shared" si="11"/>
        <v>0</v>
      </c>
      <c r="I46" s="78">
        <f t="shared" si="11"/>
        <v>0</v>
      </c>
      <c r="J46" s="73">
        <f t="shared" si="8"/>
        <v>60000</v>
      </c>
      <c r="K46" s="78">
        <f t="shared" si="12"/>
        <v>60000</v>
      </c>
      <c r="L46" s="78">
        <f t="shared" si="12"/>
        <v>0</v>
      </c>
      <c r="M46" s="78">
        <f t="shared" si="12"/>
        <v>0</v>
      </c>
      <c r="N46" s="78">
        <f t="shared" si="12"/>
        <v>0</v>
      </c>
    </row>
    <row r="47" spans="3:14" s="21" customFormat="1" ht="24.75" customHeight="1">
      <c r="C47" s="466" t="s">
        <v>203</v>
      </c>
      <c r="D47" s="466"/>
      <c r="E47" s="122">
        <f aca="true" t="shared" si="13" ref="E47:N47">SUM(E31:E46)</f>
        <v>91200</v>
      </c>
      <c r="F47" s="122">
        <f t="shared" si="13"/>
        <v>91200</v>
      </c>
      <c r="G47" s="122">
        <f t="shared" si="13"/>
        <v>0</v>
      </c>
      <c r="H47" s="122">
        <f t="shared" si="13"/>
        <v>0</v>
      </c>
      <c r="I47" s="122">
        <f t="shared" si="13"/>
        <v>0</v>
      </c>
      <c r="J47" s="122">
        <f t="shared" si="13"/>
        <v>1040000</v>
      </c>
      <c r="K47" s="122">
        <f t="shared" si="13"/>
        <v>1040000</v>
      </c>
      <c r="L47" s="122">
        <f t="shared" si="13"/>
        <v>0</v>
      </c>
      <c r="M47" s="122">
        <f t="shared" si="13"/>
        <v>0</v>
      </c>
      <c r="N47" s="122">
        <f t="shared" si="13"/>
        <v>0</v>
      </c>
    </row>
  </sheetData>
  <sheetProtection/>
  <mergeCells count="31">
    <mergeCell ref="C36:D36"/>
    <mergeCell ref="A6:A7"/>
    <mergeCell ref="K6:N6"/>
    <mergeCell ref="D6:D7"/>
    <mergeCell ref="F6:I6"/>
    <mergeCell ref="C33:D33"/>
    <mergeCell ref="A1:N1"/>
    <mergeCell ref="A2:N2"/>
    <mergeCell ref="A3:N3"/>
    <mergeCell ref="A5:N5"/>
    <mergeCell ref="A26:D26"/>
    <mergeCell ref="C39:D39"/>
    <mergeCell ref="C42:D42"/>
    <mergeCell ref="C41:D41"/>
    <mergeCell ref="C31:D31"/>
    <mergeCell ref="C32:D32"/>
    <mergeCell ref="B6:B7"/>
    <mergeCell ref="C6:C7"/>
    <mergeCell ref="C37:D37"/>
    <mergeCell ref="C38:D38"/>
    <mergeCell ref="C34:D34"/>
    <mergeCell ref="C47:D47"/>
    <mergeCell ref="C45:D45"/>
    <mergeCell ref="C46:D46"/>
    <mergeCell ref="C35:D35"/>
    <mergeCell ref="C44:D44"/>
    <mergeCell ref="J6:J7"/>
    <mergeCell ref="C43:D43"/>
    <mergeCell ref="E6:E7"/>
    <mergeCell ref="C29:D29"/>
    <mergeCell ref="C40:D40"/>
  </mergeCells>
  <printOptions horizontalCentered="1"/>
  <pageMargins left="0.3937007874015748" right="0.3937007874015748" top="1.1811023622047245" bottom="0.5511811023622047" header="0.4724409448818898" footer="0.3937007874015748"/>
  <pageSetup horizontalDpi="600" verticalDpi="600" orientation="landscape" paperSize="9" scale="80" r:id="rId1"/>
  <headerFooter>
    <oddHeader>&amp;R&amp;"Arial,Normalny"&amp;10Załącznik Nr 2 do Uchwały Nr 125/11    
Zarządu Powiatu 
w Stargardzie Szczecińskim  
z dnia 13 stycznia 2011 r.</oddHeader>
  </headerFooter>
  <ignoredErrors>
    <ignoredError sqref="J11 J31:J46" formula="1"/>
    <ignoredError sqref="B15:C18 A8 B9:C13 B21:C24 B19:B20 B25:C25 C14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52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2" sqref="A2:N2"/>
    </sheetView>
  </sheetViews>
  <sheetFormatPr defaultColWidth="8.796875" defaultRowHeight="14.25"/>
  <cols>
    <col min="4" max="4" width="32.8984375" style="0" customWidth="1"/>
    <col min="5" max="8" width="9.09765625" style="63" bestFit="1" customWidth="1"/>
    <col min="9" max="9" width="10.09765625" style="63" customWidth="1"/>
    <col min="10" max="10" width="9.8984375" style="63" customWidth="1"/>
    <col min="11" max="11" width="9.8984375" style="63" bestFit="1" customWidth="1"/>
    <col min="12" max="14" width="9.09765625" style="63" bestFit="1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33.75" customHeight="1">
      <c r="A5" s="474" t="s">
        <v>54</v>
      </c>
      <c r="B5" s="474"/>
      <c r="C5" s="474"/>
      <c r="D5" s="474"/>
      <c r="E5" s="474"/>
      <c r="F5" s="474"/>
      <c r="G5" s="474"/>
      <c r="H5" s="474"/>
      <c r="I5" s="474"/>
      <c r="J5" s="474"/>
      <c r="K5" s="474"/>
      <c r="L5" s="474"/>
      <c r="M5" s="474"/>
      <c r="N5" s="474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11.7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s="21" customFormat="1" ht="24" customHeight="1">
      <c r="A8" s="118" t="s">
        <v>14</v>
      </c>
      <c r="B8" s="118"/>
      <c r="C8" s="118"/>
      <c r="D8" s="119" t="s">
        <v>15</v>
      </c>
      <c r="E8" s="120">
        <f aca="true" t="shared" si="0" ref="E8:N8">SUM(E9+E14+E20)</f>
        <v>0</v>
      </c>
      <c r="F8" s="120">
        <f t="shared" si="0"/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6907320</v>
      </c>
      <c r="K8" s="120">
        <f t="shared" si="0"/>
        <v>6651520</v>
      </c>
      <c r="L8" s="120">
        <f t="shared" si="0"/>
        <v>255800</v>
      </c>
      <c r="M8" s="120">
        <f t="shared" si="0"/>
        <v>0</v>
      </c>
      <c r="N8" s="120">
        <f t="shared" si="0"/>
        <v>0</v>
      </c>
    </row>
    <row r="9" spans="1:14" s="256" customFormat="1" ht="24" customHeight="1">
      <c r="A9" s="251"/>
      <c r="B9" s="252" t="s">
        <v>55</v>
      </c>
      <c r="C9" s="252"/>
      <c r="D9" s="253" t="s">
        <v>56</v>
      </c>
      <c r="E9" s="254">
        <f>SUM(F9:I9)</f>
        <v>0</v>
      </c>
      <c r="F9" s="254">
        <f>SUM(F10+F11+F12+F13)</f>
        <v>0</v>
      </c>
      <c r="G9" s="254">
        <f>SUM(G10+G11+G12+G13)</f>
        <v>0</v>
      </c>
      <c r="H9" s="254">
        <f>SUM(H10+H11+H12+H13)</f>
        <v>0</v>
      </c>
      <c r="I9" s="254">
        <f>SUM(I10+I11+I12+I13)</f>
        <v>0</v>
      </c>
      <c r="J9" s="254">
        <f>SUM(K9:N9)</f>
        <v>856320</v>
      </c>
      <c r="K9" s="254">
        <f>SUM(K10:K13)</f>
        <v>600520</v>
      </c>
      <c r="L9" s="254">
        <f>SUM(L10:L13)</f>
        <v>255800</v>
      </c>
      <c r="M9" s="254">
        <f>SUM(M10:M13)</f>
        <v>0</v>
      </c>
      <c r="N9" s="254">
        <f>SUM(N10:N13)</f>
        <v>0</v>
      </c>
    </row>
    <row r="10" spans="1:14" s="21" customFormat="1" ht="27.75" customHeight="1">
      <c r="A10" s="100"/>
      <c r="B10" s="39"/>
      <c r="C10" s="39" t="s">
        <v>57</v>
      </c>
      <c r="D10" s="50" t="s">
        <v>58</v>
      </c>
      <c r="E10" s="73">
        <f>SUM(F10+G10+H10+I10)</f>
        <v>0</v>
      </c>
      <c r="F10" s="73">
        <v>0</v>
      </c>
      <c r="G10" s="73">
        <v>0</v>
      </c>
      <c r="H10" s="73">
        <v>0</v>
      </c>
      <c r="I10" s="73">
        <v>0</v>
      </c>
      <c r="J10" s="73">
        <f>SUM(K10+L10+M10+N10)</f>
        <v>673420</v>
      </c>
      <c r="K10" s="79">
        <v>471244</v>
      </c>
      <c r="L10" s="73">
        <v>202176</v>
      </c>
      <c r="M10" s="73">
        <v>0</v>
      </c>
      <c r="N10" s="73">
        <v>0</v>
      </c>
    </row>
    <row r="11" spans="1:14" s="21" customFormat="1" ht="27.75" customHeight="1">
      <c r="A11" s="100"/>
      <c r="B11" s="39"/>
      <c r="C11" s="39" t="s">
        <v>59</v>
      </c>
      <c r="D11" s="50" t="s">
        <v>60</v>
      </c>
      <c r="E11" s="73">
        <f>SUM(F11+G11+H11+I11)</f>
        <v>0</v>
      </c>
      <c r="F11" s="73">
        <v>0</v>
      </c>
      <c r="G11" s="73">
        <v>0</v>
      </c>
      <c r="H11" s="73">
        <v>0</v>
      </c>
      <c r="I11" s="73">
        <v>0</v>
      </c>
      <c r="J11" s="73">
        <f>SUM(K11+L11+M11+N11)</f>
        <v>52100</v>
      </c>
      <c r="K11" s="79">
        <v>33356</v>
      </c>
      <c r="L11" s="73">
        <v>18744</v>
      </c>
      <c r="M11" s="73">
        <v>0</v>
      </c>
      <c r="N11" s="73">
        <v>0</v>
      </c>
    </row>
    <row r="12" spans="1:14" s="21" customFormat="1" ht="27.75" customHeight="1">
      <c r="A12" s="100"/>
      <c r="B12" s="39"/>
      <c r="C12" s="39" t="s">
        <v>61</v>
      </c>
      <c r="D12" s="50" t="s">
        <v>62</v>
      </c>
      <c r="E12" s="73">
        <f>SUM(F12+G12+H12+I12)</f>
        <v>0</v>
      </c>
      <c r="F12" s="73">
        <v>0</v>
      </c>
      <c r="G12" s="73">
        <v>0</v>
      </c>
      <c r="H12" s="73">
        <v>0</v>
      </c>
      <c r="I12" s="73">
        <v>0</v>
      </c>
      <c r="J12" s="73">
        <f>SUM(K12+L12+M12+N12)</f>
        <v>113300</v>
      </c>
      <c r="K12" s="79">
        <v>83880</v>
      </c>
      <c r="L12" s="73">
        <v>29420</v>
      </c>
      <c r="M12" s="73">
        <v>0</v>
      </c>
      <c r="N12" s="73">
        <v>0</v>
      </c>
    </row>
    <row r="13" spans="1:14" s="21" customFormat="1" ht="27.75" customHeight="1">
      <c r="A13" s="100"/>
      <c r="B13" s="39"/>
      <c r="C13" s="39" t="s">
        <v>63</v>
      </c>
      <c r="D13" s="50" t="s">
        <v>64</v>
      </c>
      <c r="E13" s="73">
        <f>SUM(F13+G13+H13+I13)</f>
        <v>0</v>
      </c>
      <c r="F13" s="73">
        <v>0</v>
      </c>
      <c r="G13" s="73">
        <v>0</v>
      </c>
      <c r="H13" s="73">
        <v>0</v>
      </c>
      <c r="I13" s="73">
        <v>0</v>
      </c>
      <c r="J13" s="73">
        <f>SUM(K13+L13+M13+N13)</f>
        <v>17500</v>
      </c>
      <c r="K13" s="79">
        <v>12040</v>
      </c>
      <c r="L13" s="73">
        <v>5460</v>
      </c>
      <c r="M13" s="73">
        <v>0</v>
      </c>
      <c r="N13" s="73">
        <v>0</v>
      </c>
    </row>
    <row r="14" spans="1:14" s="256" customFormat="1" ht="24" customHeight="1">
      <c r="A14" s="251"/>
      <c r="B14" s="252" t="s">
        <v>65</v>
      </c>
      <c r="C14" s="252"/>
      <c r="D14" s="253" t="s">
        <v>66</v>
      </c>
      <c r="E14" s="254">
        <f>SUM(F14:I14)</f>
        <v>0</v>
      </c>
      <c r="F14" s="254">
        <f>SUM(F15:F19)</f>
        <v>0</v>
      </c>
      <c r="G14" s="254">
        <f>SUM(G15:G19)</f>
        <v>0</v>
      </c>
      <c r="H14" s="254">
        <f>SUM(H15:H19)</f>
        <v>0</v>
      </c>
      <c r="I14" s="254">
        <f>SUM(I15:I19)</f>
        <v>0</v>
      </c>
      <c r="J14" s="254">
        <f>SUM(K14:N14)</f>
        <v>506000</v>
      </c>
      <c r="K14" s="254">
        <f>SUM(K15:K19)</f>
        <v>506000</v>
      </c>
      <c r="L14" s="254">
        <f>SUM(L15:L19)</f>
        <v>0</v>
      </c>
      <c r="M14" s="254">
        <f>SUM(M15:M19)</f>
        <v>0</v>
      </c>
      <c r="N14" s="254">
        <f>SUM(N15:N19)</f>
        <v>0</v>
      </c>
    </row>
    <row r="15" spans="1:14" s="21" customFormat="1" ht="27.75" customHeight="1">
      <c r="A15" s="100"/>
      <c r="B15" s="39"/>
      <c r="C15" s="39" t="s">
        <v>67</v>
      </c>
      <c r="D15" s="50" t="s">
        <v>68</v>
      </c>
      <c r="E15" s="73">
        <f>SUM(F15+G15+H15+I15)</f>
        <v>0</v>
      </c>
      <c r="F15" s="73">
        <v>0</v>
      </c>
      <c r="G15" s="73">
        <v>0</v>
      </c>
      <c r="H15" s="73">
        <v>0</v>
      </c>
      <c r="I15" s="73">
        <v>0</v>
      </c>
      <c r="J15" s="73">
        <f>SUM(K15+L15+M15+N15)</f>
        <v>430500</v>
      </c>
      <c r="K15" s="73">
        <v>430500</v>
      </c>
      <c r="L15" s="73">
        <v>0</v>
      </c>
      <c r="M15" s="73">
        <v>0</v>
      </c>
      <c r="N15" s="73">
        <v>0</v>
      </c>
    </row>
    <row r="16" spans="1:14" s="21" customFormat="1" ht="27.75" customHeight="1">
      <c r="A16" s="100"/>
      <c r="B16" s="39"/>
      <c r="C16" s="39" t="s">
        <v>57</v>
      </c>
      <c r="D16" s="50" t="s">
        <v>58</v>
      </c>
      <c r="E16" s="73">
        <f>SUM(F16+G16+H16+I16)</f>
        <v>0</v>
      </c>
      <c r="F16" s="73">
        <v>0</v>
      </c>
      <c r="G16" s="73">
        <v>0</v>
      </c>
      <c r="H16" s="73">
        <v>0</v>
      </c>
      <c r="I16" s="73">
        <v>0</v>
      </c>
      <c r="J16" s="73">
        <f>SUM(K16+L16+M16+N16)</f>
        <v>59150</v>
      </c>
      <c r="K16" s="73">
        <v>59150</v>
      </c>
      <c r="L16" s="73">
        <v>0</v>
      </c>
      <c r="M16" s="73">
        <v>0</v>
      </c>
      <c r="N16" s="73">
        <v>0</v>
      </c>
    </row>
    <row r="17" spans="1:14" s="21" customFormat="1" ht="27.75" customHeight="1">
      <c r="A17" s="100"/>
      <c r="B17" s="39"/>
      <c r="C17" s="39" t="s">
        <v>59</v>
      </c>
      <c r="D17" s="50" t="s">
        <v>60</v>
      </c>
      <c r="E17" s="73">
        <f>SUM(F17+G17+H17+I17)</f>
        <v>0</v>
      </c>
      <c r="F17" s="73">
        <v>0</v>
      </c>
      <c r="G17" s="73">
        <v>0</v>
      </c>
      <c r="H17" s="73">
        <v>0</v>
      </c>
      <c r="I17" s="73">
        <v>0</v>
      </c>
      <c r="J17" s="73">
        <f>SUM(K17+L17+M17+N17)</f>
        <v>4650</v>
      </c>
      <c r="K17" s="73">
        <v>4650</v>
      </c>
      <c r="L17" s="73">
        <v>0</v>
      </c>
      <c r="M17" s="73">
        <v>0</v>
      </c>
      <c r="N17" s="73">
        <v>0</v>
      </c>
    </row>
    <row r="18" spans="1:14" s="21" customFormat="1" ht="27.75" customHeight="1">
      <c r="A18" s="100"/>
      <c r="B18" s="39"/>
      <c r="C18" s="39" t="s">
        <v>61</v>
      </c>
      <c r="D18" s="50" t="s">
        <v>62</v>
      </c>
      <c r="E18" s="73">
        <f>SUM(F18+G18+H18+I18)</f>
        <v>0</v>
      </c>
      <c r="F18" s="73">
        <v>0</v>
      </c>
      <c r="G18" s="73">
        <v>0</v>
      </c>
      <c r="H18" s="73">
        <v>0</v>
      </c>
      <c r="I18" s="73">
        <v>0</v>
      </c>
      <c r="J18" s="73">
        <f>SUM(K18+L18+M18+N18)</f>
        <v>10200</v>
      </c>
      <c r="K18" s="73">
        <v>10200</v>
      </c>
      <c r="L18" s="73">
        <v>0</v>
      </c>
      <c r="M18" s="73">
        <v>0</v>
      </c>
      <c r="N18" s="73">
        <v>0</v>
      </c>
    </row>
    <row r="19" spans="1:14" s="21" customFormat="1" ht="27.75" customHeight="1">
      <c r="A19" s="100"/>
      <c r="B19" s="39"/>
      <c r="C19" s="39" t="s">
        <v>63</v>
      </c>
      <c r="D19" s="50" t="s">
        <v>64</v>
      </c>
      <c r="E19" s="73">
        <f>SUM(F19+G19+H19+I19)</f>
        <v>0</v>
      </c>
      <c r="F19" s="73">
        <v>0</v>
      </c>
      <c r="G19" s="73">
        <v>0</v>
      </c>
      <c r="H19" s="73">
        <v>0</v>
      </c>
      <c r="I19" s="73">
        <v>0</v>
      </c>
      <c r="J19" s="73">
        <f>SUM(K19+L19+M19+N19)</f>
        <v>1500</v>
      </c>
      <c r="K19" s="73">
        <v>1500</v>
      </c>
      <c r="L19" s="73">
        <v>0</v>
      </c>
      <c r="M19" s="73">
        <v>0</v>
      </c>
      <c r="N19" s="73">
        <v>0</v>
      </c>
    </row>
    <row r="20" spans="1:14" s="256" customFormat="1" ht="24" customHeight="1">
      <c r="A20" s="251"/>
      <c r="B20" s="252" t="s">
        <v>16</v>
      </c>
      <c r="C20" s="252"/>
      <c r="D20" s="253" t="s">
        <v>17</v>
      </c>
      <c r="E20" s="254">
        <f>F20+G20+H20+I20</f>
        <v>0</v>
      </c>
      <c r="F20" s="254">
        <f>SUM(F21:F33)</f>
        <v>0</v>
      </c>
      <c r="G20" s="254">
        <f>SUM(G21:G33)</f>
        <v>0</v>
      </c>
      <c r="H20" s="254">
        <f>SUM(H21:H33)</f>
        <v>0</v>
      </c>
      <c r="I20" s="254">
        <f>SUM(I21:I33)</f>
        <v>0</v>
      </c>
      <c r="J20" s="254">
        <f>K20+L20+M20+N20</f>
        <v>5545000</v>
      </c>
      <c r="K20" s="254">
        <f>SUM(K21:K33)</f>
        <v>5545000</v>
      </c>
      <c r="L20" s="254">
        <f>SUM(L21:L33)</f>
        <v>0</v>
      </c>
      <c r="M20" s="254">
        <f>SUM(M21:M33)</f>
        <v>0</v>
      </c>
      <c r="N20" s="254">
        <f>SUM(N21:N33)</f>
        <v>0</v>
      </c>
    </row>
    <row r="21" spans="1:14" s="21" customFormat="1" ht="32.25" customHeight="1">
      <c r="A21" s="100"/>
      <c r="B21" s="39"/>
      <c r="C21" s="39" t="s">
        <v>77</v>
      </c>
      <c r="D21" s="36" t="s">
        <v>78</v>
      </c>
      <c r="E21" s="73">
        <f>SUM(F21+G21+H21+I21)</f>
        <v>0</v>
      </c>
      <c r="F21" s="73">
        <v>0</v>
      </c>
      <c r="G21" s="73">
        <v>0</v>
      </c>
      <c r="H21" s="73">
        <v>0</v>
      </c>
      <c r="I21" s="73">
        <v>0</v>
      </c>
      <c r="J21" s="73">
        <f>SUM(K21+L21+M21+N21)</f>
        <v>13600</v>
      </c>
      <c r="K21" s="73">
        <v>13600</v>
      </c>
      <c r="L21" s="73">
        <v>0</v>
      </c>
      <c r="M21" s="73">
        <v>0</v>
      </c>
      <c r="N21" s="73">
        <v>0</v>
      </c>
    </row>
    <row r="22" spans="1:14" s="21" customFormat="1" ht="27.75" customHeight="1">
      <c r="A22" s="100"/>
      <c r="B22" s="39"/>
      <c r="C22" s="39" t="s">
        <v>57</v>
      </c>
      <c r="D22" s="50" t="s">
        <v>58</v>
      </c>
      <c r="E22" s="73">
        <f aca="true" t="shared" si="1" ref="E22:E33">SUM(F22+G22+H22+I22)</f>
        <v>0</v>
      </c>
      <c r="F22" s="73">
        <v>0</v>
      </c>
      <c r="G22" s="73">
        <v>0</v>
      </c>
      <c r="H22" s="73">
        <v>0</v>
      </c>
      <c r="I22" s="73">
        <v>0</v>
      </c>
      <c r="J22" s="73">
        <f aca="true" t="shared" si="2" ref="J22:J33">SUM(K22+L22+M22+N22)</f>
        <v>4000000</v>
      </c>
      <c r="K22" s="73">
        <v>4000000</v>
      </c>
      <c r="L22" s="73">
        <v>0</v>
      </c>
      <c r="M22" s="73">
        <v>0</v>
      </c>
      <c r="N22" s="73">
        <v>0</v>
      </c>
    </row>
    <row r="23" spans="1:14" s="21" customFormat="1" ht="27.75" customHeight="1">
      <c r="A23" s="100"/>
      <c r="B23" s="39"/>
      <c r="C23" s="39" t="s">
        <v>59</v>
      </c>
      <c r="D23" s="50" t="s">
        <v>60</v>
      </c>
      <c r="E23" s="73">
        <f t="shared" si="1"/>
        <v>0</v>
      </c>
      <c r="F23" s="73">
        <v>0</v>
      </c>
      <c r="G23" s="73">
        <v>0</v>
      </c>
      <c r="H23" s="73">
        <v>0</v>
      </c>
      <c r="I23" s="73">
        <v>0</v>
      </c>
      <c r="J23" s="73">
        <f t="shared" si="2"/>
        <v>331600</v>
      </c>
      <c r="K23" s="73">
        <v>331600</v>
      </c>
      <c r="L23" s="73">
        <v>0</v>
      </c>
      <c r="M23" s="73">
        <v>0</v>
      </c>
      <c r="N23" s="73">
        <v>0</v>
      </c>
    </row>
    <row r="24" spans="1:14" s="21" customFormat="1" ht="27.75" customHeight="1">
      <c r="A24" s="100"/>
      <c r="B24" s="39"/>
      <c r="C24" s="39" t="s">
        <v>61</v>
      </c>
      <c r="D24" s="50" t="s">
        <v>62</v>
      </c>
      <c r="E24" s="73">
        <f t="shared" si="1"/>
        <v>0</v>
      </c>
      <c r="F24" s="73">
        <v>0</v>
      </c>
      <c r="G24" s="73">
        <v>0</v>
      </c>
      <c r="H24" s="73">
        <v>0</v>
      </c>
      <c r="I24" s="73">
        <v>0</v>
      </c>
      <c r="J24" s="73">
        <f t="shared" si="2"/>
        <v>683000</v>
      </c>
      <c r="K24" s="73">
        <v>683000</v>
      </c>
      <c r="L24" s="73">
        <v>0</v>
      </c>
      <c r="M24" s="73">
        <v>0</v>
      </c>
      <c r="N24" s="73">
        <v>0</v>
      </c>
    </row>
    <row r="25" spans="1:14" s="21" customFormat="1" ht="27.75" customHeight="1">
      <c r="A25" s="100"/>
      <c r="B25" s="39"/>
      <c r="C25" s="39" t="s">
        <v>63</v>
      </c>
      <c r="D25" s="50" t="s">
        <v>64</v>
      </c>
      <c r="E25" s="73">
        <f t="shared" si="1"/>
        <v>0</v>
      </c>
      <c r="F25" s="73">
        <v>0</v>
      </c>
      <c r="G25" s="73">
        <v>0</v>
      </c>
      <c r="H25" s="73">
        <v>0</v>
      </c>
      <c r="I25" s="73">
        <v>0</v>
      </c>
      <c r="J25" s="73">
        <f t="shared" si="2"/>
        <v>102000</v>
      </c>
      <c r="K25" s="73">
        <v>102000</v>
      </c>
      <c r="L25" s="73">
        <v>0</v>
      </c>
      <c r="M25" s="73">
        <v>0</v>
      </c>
      <c r="N25" s="73">
        <v>0</v>
      </c>
    </row>
    <row r="26" spans="1:14" s="21" customFormat="1" ht="33" customHeight="1">
      <c r="A26" s="100"/>
      <c r="B26" s="39"/>
      <c r="C26" s="39" t="s">
        <v>79</v>
      </c>
      <c r="D26" s="50" t="s">
        <v>316</v>
      </c>
      <c r="E26" s="73">
        <f t="shared" si="1"/>
        <v>0</v>
      </c>
      <c r="F26" s="73">
        <v>0</v>
      </c>
      <c r="G26" s="73">
        <v>0</v>
      </c>
      <c r="H26" s="73">
        <v>0</v>
      </c>
      <c r="I26" s="73">
        <v>0</v>
      </c>
      <c r="J26" s="73">
        <f t="shared" si="2"/>
        <v>20300</v>
      </c>
      <c r="K26" s="73">
        <v>20300</v>
      </c>
      <c r="L26" s="73">
        <v>0</v>
      </c>
      <c r="M26" s="73">
        <v>0</v>
      </c>
      <c r="N26" s="73">
        <v>0</v>
      </c>
    </row>
    <row r="27" spans="1:14" s="21" customFormat="1" ht="27.75" customHeight="1">
      <c r="A27" s="100"/>
      <c r="B27" s="39"/>
      <c r="C27" s="39" t="s">
        <v>80</v>
      </c>
      <c r="D27" s="50" t="s">
        <v>81</v>
      </c>
      <c r="E27" s="73">
        <f t="shared" si="1"/>
        <v>0</v>
      </c>
      <c r="F27" s="73">
        <v>0</v>
      </c>
      <c r="G27" s="73">
        <v>0</v>
      </c>
      <c r="H27" s="73">
        <v>0</v>
      </c>
      <c r="I27" s="73">
        <v>0</v>
      </c>
      <c r="J27" s="73">
        <f t="shared" si="2"/>
        <v>40000</v>
      </c>
      <c r="K27" s="73">
        <v>40000</v>
      </c>
      <c r="L27" s="73">
        <v>0</v>
      </c>
      <c r="M27" s="73">
        <v>0</v>
      </c>
      <c r="N27" s="73">
        <v>0</v>
      </c>
    </row>
    <row r="28" spans="1:14" s="21" customFormat="1" ht="27.75" customHeight="1">
      <c r="A28" s="100"/>
      <c r="B28" s="39"/>
      <c r="C28" s="39" t="s">
        <v>26</v>
      </c>
      <c r="D28" s="50" t="s">
        <v>27</v>
      </c>
      <c r="E28" s="73">
        <f t="shared" si="1"/>
        <v>0</v>
      </c>
      <c r="F28" s="73">
        <v>0</v>
      </c>
      <c r="G28" s="73">
        <v>0</v>
      </c>
      <c r="H28" s="73">
        <v>0</v>
      </c>
      <c r="I28" s="73">
        <v>0</v>
      </c>
      <c r="J28" s="73">
        <f t="shared" si="2"/>
        <v>93700</v>
      </c>
      <c r="K28" s="73">
        <v>93700</v>
      </c>
      <c r="L28" s="73">
        <v>0</v>
      </c>
      <c r="M28" s="73">
        <v>0</v>
      </c>
      <c r="N28" s="73">
        <v>0</v>
      </c>
    </row>
    <row r="29" spans="1:14" s="21" customFormat="1" ht="27.75" customHeight="1">
      <c r="A29" s="100"/>
      <c r="B29" s="39"/>
      <c r="C29" s="39" t="s">
        <v>69</v>
      </c>
      <c r="D29" s="50" t="s">
        <v>70</v>
      </c>
      <c r="E29" s="73">
        <f t="shared" si="1"/>
        <v>0</v>
      </c>
      <c r="F29" s="73">
        <v>0</v>
      </c>
      <c r="G29" s="73">
        <v>0</v>
      </c>
      <c r="H29" s="73">
        <v>0</v>
      </c>
      <c r="I29" s="73">
        <v>0</v>
      </c>
      <c r="J29" s="73">
        <f t="shared" si="2"/>
        <v>53000</v>
      </c>
      <c r="K29" s="73">
        <v>53000</v>
      </c>
      <c r="L29" s="73">
        <v>0</v>
      </c>
      <c r="M29" s="73">
        <v>0</v>
      </c>
      <c r="N29" s="73">
        <v>0</v>
      </c>
    </row>
    <row r="30" spans="1:14" s="21" customFormat="1" ht="27.75" customHeight="1">
      <c r="A30" s="100"/>
      <c r="B30" s="39"/>
      <c r="C30" s="39" t="s">
        <v>71</v>
      </c>
      <c r="D30" s="36" t="s">
        <v>72</v>
      </c>
      <c r="E30" s="73">
        <f t="shared" si="1"/>
        <v>0</v>
      </c>
      <c r="F30" s="73">
        <v>0</v>
      </c>
      <c r="G30" s="73">
        <v>0</v>
      </c>
      <c r="H30" s="73">
        <v>0</v>
      </c>
      <c r="I30" s="73">
        <v>0</v>
      </c>
      <c r="J30" s="73">
        <f t="shared" si="2"/>
        <v>4000</v>
      </c>
      <c r="K30" s="73">
        <v>4000</v>
      </c>
      <c r="L30" s="73">
        <v>0</v>
      </c>
      <c r="M30" s="73">
        <v>0</v>
      </c>
      <c r="N30" s="73">
        <v>0</v>
      </c>
    </row>
    <row r="31" spans="1:14" s="21" customFormat="1" ht="27.75" customHeight="1">
      <c r="A31" s="100"/>
      <c r="B31" s="39"/>
      <c r="C31" s="39" t="s">
        <v>34</v>
      </c>
      <c r="D31" s="36" t="s">
        <v>35</v>
      </c>
      <c r="E31" s="73">
        <f t="shared" si="1"/>
        <v>0</v>
      </c>
      <c r="F31" s="73">
        <v>0</v>
      </c>
      <c r="G31" s="73">
        <v>0</v>
      </c>
      <c r="H31" s="73">
        <v>0</v>
      </c>
      <c r="I31" s="73">
        <v>0</v>
      </c>
      <c r="J31" s="73">
        <f t="shared" si="2"/>
        <v>27000</v>
      </c>
      <c r="K31" s="73">
        <v>27000</v>
      </c>
      <c r="L31" s="73">
        <v>0</v>
      </c>
      <c r="M31" s="73">
        <v>0</v>
      </c>
      <c r="N31" s="73">
        <v>0</v>
      </c>
    </row>
    <row r="32" spans="1:14" s="21" customFormat="1" ht="30.75" customHeight="1">
      <c r="A32" s="100"/>
      <c r="B32" s="39"/>
      <c r="C32" s="39" t="s">
        <v>73</v>
      </c>
      <c r="D32" s="38" t="s">
        <v>74</v>
      </c>
      <c r="E32" s="73">
        <f t="shared" si="1"/>
        <v>0</v>
      </c>
      <c r="F32" s="73">
        <v>0</v>
      </c>
      <c r="G32" s="73">
        <v>0</v>
      </c>
      <c r="H32" s="73">
        <v>0</v>
      </c>
      <c r="I32" s="73">
        <v>0</v>
      </c>
      <c r="J32" s="73">
        <f t="shared" si="2"/>
        <v>149800</v>
      </c>
      <c r="K32" s="73">
        <v>149800</v>
      </c>
      <c r="L32" s="73">
        <v>0</v>
      </c>
      <c r="M32" s="73">
        <v>0</v>
      </c>
      <c r="N32" s="73">
        <v>0</v>
      </c>
    </row>
    <row r="33" spans="1:14" s="21" customFormat="1" ht="32.25" customHeight="1">
      <c r="A33" s="100"/>
      <c r="B33" s="39"/>
      <c r="C33" s="39" t="s">
        <v>75</v>
      </c>
      <c r="D33" s="38" t="s">
        <v>76</v>
      </c>
      <c r="E33" s="73">
        <f t="shared" si="1"/>
        <v>0</v>
      </c>
      <c r="F33" s="73">
        <v>0</v>
      </c>
      <c r="G33" s="73">
        <v>0</v>
      </c>
      <c r="H33" s="73">
        <v>0</v>
      </c>
      <c r="I33" s="73">
        <v>0</v>
      </c>
      <c r="J33" s="73">
        <f t="shared" si="2"/>
        <v>27000</v>
      </c>
      <c r="K33" s="73">
        <v>27000</v>
      </c>
      <c r="L33" s="73">
        <v>0</v>
      </c>
      <c r="M33" s="73">
        <v>0</v>
      </c>
      <c r="N33" s="73">
        <v>0</v>
      </c>
    </row>
    <row r="34" spans="1:14" ht="34.5" customHeight="1">
      <c r="A34" s="471" t="s">
        <v>38</v>
      </c>
      <c r="B34" s="471"/>
      <c r="C34" s="471"/>
      <c r="D34" s="472"/>
      <c r="E34" s="117">
        <f>I34+H34+G34+F34</f>
        <v>0</v>
      </c>
      <c r="F34" s="117">
        <f aca="true" t="shared" si="3" ref="F34:N34">SUM(F8)</f>
        <v>0</v>
      </c>
      <c r="G34" s="117">
        <f t="shared" si="3"/>
        <v>0</v>
      </c>
      <c r="H34" s="117">
        <f t="shared" si="3"/>
        <v>0</v>
      </c>
      <c r="I34" s="117">
        <f t="shared" si="3"/>
        <v>0</v>
      </c>
      <c r="J34" s="117">
        <f>N34+M34+L34+K34</f>
        <v>6907320</v>
      </c>
      <c r="K34" s="117">
        <f t="shared" si="3"/>
        <v>6651520</v>
      </c>
      <c r="L34" s="117">
        <f t="shared" si="3"/>
        <v>255800</v>
      </c>
      <c r="M34" s="117">
        <f t="shared" si="3"/>
        <v>0</v>
      </c>
      <c r="N34" s="117">
        <f t="shared" si="3"/>
        <v>0</v>
      </c>
    </row>
    <row r="35" spans="1:14" s="34" customFormat="1" ht="34.5" customHeight="1">
      <c r="A35" s="31"/>
      <c r="B35" s="31"/>
      <c r="C35" s="31"/>
      <c r="D35" s="32"/>
      <c r="E35" s="64"/>
      <c r="F35" s="64"/>
      <c r="G35" s="64"/>
      <c r="H35" s="64"/>
      <c r="I35" s="64"/>
      <c r="J35" s="64"/>
      <c r="K35" s="64"/>
      <c r="L35" s="64"/>
      <c r="M35" s="64"/>
      <c r="N35" s="64"/>
    </row>
    <row r="36" spans="1:14" s="34" customFormat="1" ht="16.5" customHeight="1">
      <c r="A36" s="31"/>
      <c r="B36" s="31"/>
      <c r="C36" s="475" t="s">
        <v>372</v>
      </c>
      <c r="D36" s="475"/>
      <c r="E36" s="124">
        <f aca="true" t="shared" si="4" ref="E36:N36">E34-E52</f>
        <v>0</v>
      </c>
      <c r="F36" s="124">
        <f t="shared" si="4"/>
        <v>0</v>
      </c>
      <c r="G36" s="124">
        <f t="shared" si="4"/>
        <v>0</v>
      </c>
      <c r="H36" s="124">
        <f t="shared" si="4"/>
        <v>0</v>
      </c>
      <c r="I36" s="124">
        <f t="shared" si="4"/>
        <v>0</v>
      </c>
      <c r="J36" s="124">
        <f t="shared" si="4"/>
        <v>0</v>
      </c>
      <c r="K36" s="124">
        <f t="shared" si="4"/>
        <v>0</v>
      </c>
      <c r="L36" s="124">
        <f t="shared" si="4"/>
        <v>0</v>
      </c>
      <c r="M36" s="124">
        <f t="shared" si="4"/>
        <v>0</v>
      </c>
      <c r="N36" s="124">
        <f t="shared" si="4"/>
        <v>0</v>
      </c>
    </row>
    <row r="37" spans="1:14" s="34" customFormat="1" ht="19.5" customHeight="1">
      <c r="A37" s="31"/>
      <c r="B37" s="31"/>
      <c r="C37" s="31"/>
      <c r="D37" s="32"/>
      <c r="E37" s="64"/>
      <c r="F37" s="64"/>
      <c r="G37" s="64"/>
      <c r="H37" s="64"/>
      <c r="I37" s="64"/>
      <c r="J37" s="64"/>
      <c r="K37" s="64"/>
      <c r="L37" s="64"/>
      <c r="M37" s="64"/>
      <c r="N37" s="64"/>
    </row>
    <row r="38" spans="1:14" ht="15" customHeight="1">
      <c r="A38" s="125"/>
      <c r="B38" s="126"/>
      <c r="C38" s="473" t="s">
        <v>77</v>
      </c>
      <c r="D38" s="473"/>
      <c r="E38" s="60">
        <v>0</v>
      </c>
      <c r="F38" s="60">
        <v>0</v>
      </c>
      <c r="G38" s="60">
        <v>0</v>
      </c>
      <c r="H38" s="60">
        <v>0</v>
      </c>
      <c r="I38" s="60">
        <v>0</v>
      </c>
      <c r="J38" s="60">
        <f>K38+L38+M38+N38</f>
        <v>13600</v>
      </c>
      <c r="K38" s="60">
        <f>K21</f>
        <v>13600</v>
      </c>
      <c r="L38" s="60">
        <f>L21</f>
        <v>0</v>
      </c>
      <c r="M38" s="60">
        <f>M21</f>
        <v>0</v>
      </c>
      <c r="N38" s="60">
        <f>N21</f>
        <v>0</v>
      </c>
    </row>
    <row r="39" spans="1:14" ht="15" customHeight="1">
      <c r="A39" s="125"/>
      <c r="B39" s="126"/>
      <c r="C39" s="473" t="s">
        <v>67</v>
      </c>
      <c r="D39" s="473"/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f aca="true" t="shared" si="5" ref="J39:J51">K39+L39+M39+N39</f>
        <v>430500</v>
      </c>
      <c r="K39" s="60">
        <f>K15</f>
        <v>430500</v>
      </c>
      <c r="L39" s="60">
        <f>L15</f>
        <v>0</v>
      </c>
      <c r="M39" s="60">
        <f>M15</f>
        <v>0</v>
      </c>
      <c r="N39" s="60">
        <f>N15</f>
        <v>0</v>
      </c>
    </row>
    <row r="40" spans="1:14" ht="15" customHeight="1">
      <c r="A40" s="125"/>
      <c r="B40" s="126"/>
      <c r="C40" s="473" t="s">
        <v>57</v>
      </c>
      <c r="D40" s="473"/>
      <c r="E40" s="60">
        <v>0</v>
      </c>
      <c r="F40" s="60">
        <v>0</v>
      </c>
      <c r="G40" s="60">
        <v>0</v>
      </c>
      <c r="H40" s="60">
        <v>0</v>
      </c>
      <c r="I40" s="60">
        <v>0</v>
      </c>
      <c r="J40" s="60">
        <f t="shared" si="5"/>
        <v>4732570</v>
      </c>
      <c r="K40" s="60">
        <f aca="true" t="shared" si="6" ref="K40:N43">K10+K16+K22</f>
        <v>4530394</v>
      </c>
      <c r="L40" s="60">
        <f t="shared" si="6"/>
        <v>202176</v>
      </c>
      <c r="M40" s="60">
        <f t="shared" si="6"/>
        <v>0</v>
      </c>
      <c r="N40" s="60">
        <f t="shared" si="6"/>
        <v>0</v>
      </c>
    </row>
    <row r="41" spans="1:14" ht="15" customHeight="1">
      <c r="A41" s="125"/>
      <c r="B41" s="126"/>
      <c r="C41" s="473" t="s">
        <v>59</v>
      </c>
      <c r="D41" s="473"/>
      <c r="E41" s="60">
        <v>0</v>
      </c>
      <c r="F41" s="60">
        <v>0</v>
      </c>
      <c r="G41" s="60">
        <v>0</v>
      </c>
      <c r="H41" s="60">
        <v>0</v>
      </c>
      <c r="I41" s="60">
        <v>0</v>
      </c>
      <c r="J41" s="60">
        <f t="shared" si="5"/>
        <v>388350</v>
      </c>
      <c r="K41" s="60">
        <f t="shared" si="6"/>
        <v>369606</v>
      </c>
      <c r="L41" s="60">
        <f t="shared" si="6"/>
        <v>18744</v>
      </c>
      <c r="M41" s="60">
        <f t="shared" si="6"/>
        <v>0</v>
      </c>
      <c r="N41" s="60">
        <f t="shared" si="6"/>
        <v>0</v>
      </c>
    </row>
    <row r="42" spans="1:14" ht="15" customHeight="1">
      <c r="A42" s="125"/>
      <c r="B42" s="126"/>
      <c r="C42" s="473" t="s">
        <v>61</v>
      </c>
      <c r="D42" s="473"/>
      <c r="E42" s="60">
        <v>0</v>
      </c>
      <c r="F42" s="60">
        <v>0</v>
      </c>
      <c r="G42" s="60">
        <v>0</v>
      </c>
      <c r="H42" s="60">
        <v>0</v>
      </c>
      <c r="I42" s="60">
        <v>0</v>
      </c>
      <c r="J42" s="60">
        <f t="shared" si="5"/>
        <v>806500</v>
      </c>
      <c r="K42" s="60">
        <f t="shared" si="6"/>
        <v>777080</v>
      </c>
      <c r="L42" s="60">
        <f t="shared" si="6"/>
        <v>29420</v>
      </c>
      <c r="M42" s="60">
        <f t="shared" si="6"/>
        <v>0</v>
      </c>
      <c r="N42" s="60">
        <f t="shared" si="6"/>
        <v>0</v>
      </c>
    </row>
    <row r="43" spans="1:14" ht="15" customHeight="1">
      <c r="A43" s="125"/>
      <c r="B43" s="126"/>
      <c r="C43" s="473" t="s">
        <v>63</v>
      </c>
      <c r="D43" s="473"/>
      <c r="E43" s="60">
        <v>0</v>
      </c>
      <c r="F43" s="60">
        <v>0</v>
      </c>
      <c r="G43" s="60">
        <v>0</v>
      </c>
      <c r="H43" s="60">
        <v>0</v>
      </c>
      <c r="I43" s="60">
        <v>0</v>
      </c>
      <c r="J43" s="60">
        <f t="shared" si="5"/>
        <v>121000</v>
      </c>
      <c r="K43" s="60">
        <f t="shared" si="6"/>
        <v>115540</v>
      </c>
      <c r="L43" s="60">
        <f t="shared" si="6"/>
        <v>5460</v>
      </c>
      <c r="M43" s="60">
        <f t="shared" si="6"/>
        <v>0</v>
      </c>
      <c r="N43" s="60">
        <f t="shared" si="6"/>
        <v>0</v>
      </c>
    </row>
    <row r="44" spans="1:14" ht="15" customHeight="1">
      <c r="A44" s="125"/>
      <c r="B44" s="126"/>
      <c r="C44" s="473" t="s">
        <v>79</v>
      </c>
      <c r="D44" s="473"/>
      <c r="E44" s="60">
        <v>0</v>
      </c>
      <c r="F44" s="60">
        <v>0</v>
      </c>
      <c r="G44" s="60">
        <v>0</v>
      </c>
      <c r="H44" s="60">
        <v>0</v>
      </c>
      <c r="I44" s="60">
        <v>0</v>
      </c>
      <c r="J44" s="60">
        <f t="shared" si="5"/>
        <v>20300</v>
      </c>
      <c r="K44" s="60">
        <f aca="true" t="shared" si="7" ref="K44:N51">K26</f>
        <v>20300</v>
      </c>
      <c r="L44" s="60">
        <f t="shared" si="7"/>
        <v>0</v>
      </c>
      <c r="M44" s="60">
        <f t="shared" si="7"/>
        <v>0</v>
      </c>
      <c r="N44" s="60">
        <f t="shared" si="7"/>
        <v>0</v>
      </c>
    </row>
    <row r="45" spans="1:14" ht="15" customHeight="1">
      <c r="A45" s="125"/>
      <c r="B45" s="126"/>
      <c r="C45" s="473" t="s">
        <v>80</v>
      </c>
      <c r="D45" s="473"/>
      <c r="E45" s="60">
        <v>0</v>
      </c>
      <c r="F45" s="60">
        <v>0</v>
      </c>
      <c r="G45" s="60">
        <v>0</v>
      </c>
      <c r="H45" s="60">
        <v>0</v>
      </c>
      <c r="I45" s="60">
        <v>0</v>
      </c>
      <c r="J45" s="60">
        <f t="shared" si="5"/>
        <v>40000</v>
      </c>
      <c r="K45" s="60">
        <f t="shared" si="7"/>
        <v>40000</v>
      </c>
      <c r="L45" s="60">
        <f t="shared" si="7"/>
        <v>0</v>
      </c>
      <c r="M45" s="60">
        <f t="shared" si="7"/>
        <v>0</v>
      </c>
      <c r="N45" s="60">
        <f t="shared" si="7"/>
        <v>0</v>
      </c>
    </row>
    <row r="46" spans="1:14" ht="15" customHeight="1">
      <c r="A46" s="125"/>
      <c r="B46" s="126"/>
      <c r="C46" s="473" t="s">
        <v>26</v>
      </c>
      <c r="D46" s="473"/>
      <c r="E46" s="60">
        <v>0</v>
      </c>
      <c r="F46" s="60">
        <v>0</v>
      </c>
      <c r="G46" s="60">
        <v>0</v>
      </c>
      <c r="H46" s="60">
        <v>0</v>
      </c>
      <c r="I46" s="60">
        <v>0</v>
      </c>
      <c r="J46" s="60">
        <f t="shared" si="5"/>
        <v>93700</v>
      </c>
      <c r="K46" s="60">
        <f t="shared" si="7"/>
        <v>93700</v>
      </c>
      <c r="L46" s="60">
        <f t="shared" si="7"/>
        <v>0</v>
      </c>
      <c r="M46" s="60">
        <f t="shared" si="7"/>
        <v>0</v>
      </c>
      <c r="N46" s="60">
        <f t="shared" si="7"/>
        <v>0</v>
      </c>
    </row>
    <row r="47" spans="1:14" ht="15" customHeight="1">
      <c r="A47" s="125"/>
      <c r="B47" s="126"/>
      <c r="C47" s="477" t="s">
        <v>69</v>
      </c>
      <c r="D47" s="478"/>
      <c r="E47" s="60">
        <v>0</v>
      </c>
      <c r="F47" s="60">
        <v>0</v>
      </c>
      <c r="G47" s="60">
        <v>0</v>
      </c>
      <c r="H47" s="60">
        <v>0</v>
      </c>
      <c r="I47" s="60">
        <v>0</v>
      </c>
      <c r="J47" s="60">
        <f t="shared" si="5"/>
        <v>53000</v>
      </c>
      <c r="K47" s="60">
        <f t="shared" si="7"/>
        <v>53000</v>
      </c>
      <c r="L47" s="60">
        <f t="shared" si="7"/>
        <v>0</v>
      </c>
      <c r="M47" s="60">
        <f t="shared" si="7"/>
        <v>0</v>
      </c>
      <c r="N47" s="60">
        <f t="shared" si="7"/>
        <v>0</v>
      </c>
    </row>
    <row r="48" spans="1:14" ht="15" customHeight="1">
      <c r="A48" s="125"/>
      <c r="B48" s="126"/>
      <c r="C48" s="477" t="s">
        <v>71</v>
      </c>
      <c r="D48" s="478"/>
      <c r="E48" s="60">
        <v>0</v>
      </c>
      <c r="F48" s="60">
        <v>0</v>
      </c>
      <c r="G48" s="60">
        <v>0</v>
      </c>
      <c r="H48" s="60">
        <v>0</v>
      </c>
      <c r="I48" s="60">
        <v>0</v>
      </c>
      <c r="J48" s="60">
        <f t="shared" si="5"/>
        <v>4000</v>
      </c>
      <c r="K48" s="60">
        <f t="shared" si="7"/>
        <v>4000</v>
      </c>
      <c r="L48" s="60">
        <f t="shared" si="7"/>
        <v>0</v>
      </c>
      <c r="M48" s="60">
        <f t="shared" si="7"/>
        <v>0</v>
      </c>
      <c r="N48" s="60">
        <f t="shared" si="7"/>
        <v>0</v>
      </c>
    </row>
    <row r="49" spans="1:14" ht="15" customHeight="1">
      <c r="A49" s="125"/>
      <c r="B49" s="126"/>
      <c r="C49" s="473" t="s">
        <v>34</v>
      </c>
      <c r="D49" s="473"/>
      <c r="E49" s="60">
        <v>0</v>
      </c>
      <c r="F49" s="60">
        <v>0</v>
      </c>
      <c r="G49" s="60">
        <v>0</v>
      </c>
      <c r="H49" s="60">
        <v>0</v>
      </c>
      <c r="I49" s="60">
        <v>0</v>
      </c>
      <c r="J49" s="60">
        <f t="shared" si="5"/>
        <v>27000</v>
      </c>
      <c r="K49" s="60">
        <f t="shared" si="7"/>
        <v>27000</v>
      </c>
      <c r="L49" s="60">
        <f t="shared" si="7"/>
        <v>0</v>
      </c>
      <c r="M49" s="60">
        <f t="shared" si="7"/>
        <v>0</v>
      </c>
      <c r="N49" s="60">
        <f t="shared" si="7"/>
        <v>0</v>
      </c>
    </row>
    <row r="50" spans="1:14" ht="15" customHeight="1">
      <c r="A50" s="125"/>
      <c r="B50" s="126"/>
      <c r="C50" s="473" t="s">
        <v>73</v>
      </c>
      <c r="D50" s="473"/>
      <c r="E50" s="60">
        <v>0</v>
      </c>
      <c r="F50" s="60">
        <v>0</v>
      </c>
      <c r="G50" s="60">
        <v>0</v>
      </c>
      <c r="H50" s="60">
        <v>0</v>
      </c>
      <c r="I50" s="60">
        <v>0</v>
      </c>
      <c r="J50" s="60">
        <f t="shared" si="5"/>
        <v>149800</v>
      </c>
      <c r="K50" s="60">
        <f t="shared" si="7"/>
        <v>149800</v>
      </c>
      <c r="L50" s="60">
        <f t="shared" si="7"/>
        <v>0</v>
      </c>
      <c r="M50" s="60">
        <f t="shared" si="7"/>
        <v>0</v>
      </c>
      <c r="N50" s="60">
        <f t="shared" si="7"/>
        <v>0</v>
      </c>
    </row>
    <row r="51" spans="1:14" ht="15" customHeight="1">
      <c r="A51" s="125"/>
      <c r="B51" s="126"/>
      <c r="C51" s="473" t="s">
        <v>75</v>
      </c>
      <c r="D51" s="473"/>
      <c r="E51" s="60">
        <v>0</v>
      </c>
      <c r="F51" s="60">
        <v>0</v>
      </c>
      <c r="G51" s="60">
        <v>0</v>
      </c>
      <c r="H51" s="60">
        <v>0</v>
      </c>
      <c r="I51" s="60">
        <v>0</v>
      </c>
      <c r="J51" s="60">
        <f t="shared" si="5"/>
        <v>27000</v>
      </c>
      <c r="K51" s="60">
        <f t="shared" si="7"/>
        <v>27000</v>
      </c>
      <c r="L51" s="60">
        <f t="shared" si="7"/>
        <v>0</v>
      </c>
      <c r="M51" s="60">
        <f t="shared" si="7"/>
        <v>0</v>
      </c>
      <c r="N51" s="60">
        <f t="shared" si="7"/>
        <v>0</v>
      </c>
    </row>
    <row r="52" spans="1:14" ht="15" customHeight="1">
      <c r="A52" s="127"/>
      <c r="B52" s="128"/>
      <c r="C52" s="476" t="s">
        <v>38</v>
      </c>
      <c r="D52" s="476"/>
      <c r="E52" s="65">
        <f>I52+H52+G52+F52</f>
        <v>0</v>
      </c>
      <c r="F52" s="65">
        <f>SUM(F38:F51)</f>
        <v>0</v>
      </c>
      <c r="G52" s="65">
        <f>SUM(G38:G51)</f>
        <v>0</v>
      </c>
      <c r="H52" s="65">
        <f>SUM(H38:H51)</f>
        <v>0</v>
      </c>
      <c r="I52" s="65">
        <f>SUM(I38:I51)</f>
        <v>0</v>
      </c>
      <c r="J52" s="65">
        <f>N52+M52+L52+K52</f>
        <v>6907320</v>
      </c>
      <c r="K52" s="65">
        <f>SUM(K38:K51)</f>
        <v>6651520</v>
      </c>
      <c r="L52" s="65">
        <f>SUM(L38:L51)</f>
        <v>255800</v>
      </c>
      <c r="M52" s="65">
        <f>SUM(M38:M51)</f>
        <v>0</v>
      </c>
      <c r="N52" s="65">
        <f>SUM(N38:N51)</f>
        <v>0</v>
      </c>
    </row>
  </sheetData>
  <sheetProtection/>
  <mergeCells count="29">
    <mergeCell ref="C41:D41"/>
    <mergeCell ref="C40:D40"/>
    <mergeCell ref="C51:D51"/>
    <mergeCell ref="C52:D52"/>
    <mergeCell ref="C47:D47"/>
    <mergeCell ref="C46:D46"/>
    <mergeCell ref="C48:D48"/>
    <mergeCell ref="C49:D49"/>
    <mergeCell ref="C50:D50"/>
    <mergeCell ref="C6:C7"/>
    <mergeCell ref="C36:D36"/>
    <mergeCell ref="D6:D7"/>
    <mergeCell ref="C45:D45"/>
    <mergeCell ref="A34:D34"/>
    <mergeCell ref="A6:A7"/>
    <mergeCell ref="B6:B7"/>
    <mergeCell ref="C44:D44"/>
    <mergeCell ref="C42:D42"/>
    <mergeCell ref="C43:D43"/>
    <mergeCell ref="A1:N1"/>
    <mergeCell ref="A2:N2"/>
    <mergeCell ref="A3:N3"/>
    <mergeCell ref="C38:D38"/>
    <mergeCell ref="C39:D39"/>
    <mergeCell ref="K6:N6"/>
    <mergeCell ref="A5:N5"/>
    <mergeCell ref="E6:E7"/>
    <mergeCell ref="F6:I6"/>
    <mergeCell ref="J6:J7"/>
  </mergeCells>
  <printOptions horizontalCentered="1"/>
  <pageMargins left="0.3937007874015748" right="0.3937007874015748" top="1.1811023622047245" bottom="0.5511811023622047" header="0.4724409448818898" footer="0.31496062992125984"/>
  <pageSetup horizontalDpi="600" verticalDpi="600" orientation="landscape" paperSize="9" scale="80" r:id="rId1"/>
  <headerFooter>
    <oddHeader>&amp;R&amp;10Załącznik  Nr 3 do Uchwały Nr 125/11  
Zarządu Powiatu 
w Stargardzie Szczecińskim  
z dnia 13 stycznia 2011 r.</oddHeader>
  </headerFooter>
  <rowBreaks count="1" manualBreakCount="1">
    <brk id="34" max="1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N16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2" sqref="A2:N2"/>
    </sheetView>
  </sheetViews>
  <sheetFormatPr defaultColWidth="8.796875" defaultRowHeight="14.25"/>
  <cols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7.75" customHeight="1">
      <c r="A5" s="479" t="s">
        <v>45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08.7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30" customHeight="1">
      <c r="A8" s="118" t="s">
        <v>14</v>
      </c>
      <c r="B8" s="118"/>
      <c r="C8" s="118"/>
      <c r="D8" s="119" t="s">
        <v>15</v>
      </c>
      <c r="E8" s="120">
        <f>SUM(E9)</f>
        <v>0</v>
      </c>
      <c r="F8" s="120">
        <f aca="true" t="shared" si="0" ref="F8:N9">SUM(F9)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1250000</v>
      </c>
      <c r="K8" s="120">
        <f t="shared" si="0"/>
        <v>1250000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s="257" customFormat="1" ht="34.5" customHeight="1">
      <c r="A9" s="251"/>
      <c r="B9" s="252" t="s">
        <v>16</v>
      </c>
      <c r="C9" s="252"/>
      <c r="D9" s="253" t="s">
        <v>17</v>
      </c>
      <c r="E9" s="254">
        <f>SUM(E10)</f>
        <v>0</v>
      </c>
      <c r="F9" s="254">
        <f t="shared" si="0"/>
        <v>0</v>
      </c>
      <c r="G9" s="254">
        <f t="shared" si="0"/>
        <v>0</v>
      </c>
      <c r="H9" s="254">
        <f t="shared" si="0"/>
        <v>0</v>
      </c>
      <c r="I9" s="254">
        <f t="shared" si="0"/>
        <v>0</v>
      </c>
      <c r="J9" s="254">
        <f t="shared" si="0"/>
        <v>1250000</v>
      </c>
      <c r="K9" s="254">
        <f t="shared" si="0"/>
        <v>1250000</v>
      </c>
      <c r="L9" s="254">
        <f t="shared" si="0"/>
        <v>0</v>
      </c>
      <c r="M9" s="254">
        <f t="shared" si="0"/>
        <v>0</v>
      </c>
      <c r="N9" s="254">
        <f t="shared" si="0"/>
        <v>0</v>
      </c>
    </row>
    <row r="10" spans="1:14" ht="28.5" customHeight="1">
      <c r="A10" s="100"/>
      <c r="B10" s="3"/>
      <c r="C10" s="3" t="s">
        <v>26</v>
      </c>
      <c r="D10" s="5" t="s">
        <v>27</v>
      </c>
      <c r="E10" s="57">
        <f>SUM(F10+G10+H10+I10)</f>
        <v>0</v>
      </c>
      <c r="F10" s="57">
        <v>0</v>
      </c>
      <c r="G10" s="57">
        <v>0</v>
      </c>
      <c r="H10" s="57">
        <v>0</v>
      </c>
      <c r="I10" s="57">
        <v>0</v>
      </c>
      <c r="J10" s="57">
        <f>SUM(K10+L10+M10+N10)</f>
        <v>1250000</v>
      </c>
      <c r="K10" s="57">
        <v>1250000</v>
      </c>
      <c r="L10" s="57">
        <v>0</v>
      </c>
      <c r="M10" s="57">
        <v>0</v>
      </c>
      <c r="N10" s="57">
        <v>0</v>
      </c>
    </row>
    <row r="11" spans="1:14" ht="61.5" customHeight="1">
      <c r="A11" s="118" t="s">
        <v>46</v>
      </c>
      <c r="B11" s="118"/>
      <c r="C11" s="118"/>
      <c r="D11" s="123" t="s">
        <v>47</v>
      </c>
      <c r="E11" s="120">
        <f>SUM(E12)</f>
        <v>2270000</v>
      </c>
      <c r="F11" s="120">
        <f aca="true" t="shared" si="1" ref="F11:N11">SUM(F12)</f>
        <v>2270000</v>
      </c>
      <c r="G11" s="120">
        <f t="shared" si="1"/>
        <v>0</v>
      </c>
      <c r="H11" s="120">
        <f t="shared" si="1"/>
        <v>0</v>
      </c>
      <c r="I11" s="120">
        <f t="shared" si="1"/>
        <v>0</v>
      </c>
      <c r="J11" s="120">
        <f t="shared" si="1"/>
        <v>0</v>
      </c>
      <c r="K11" s="120">
        <f t="shared" si="1"/>
        <v>0</v>
      </c>
      <c r="L11" s="120">
        <f t="shared" si="1"/>
        <v>0</v>
      </c>
      <c r="M11" s="120">
        <f t="shared" si="1"/>
        <v>0</v>
      </c>
      <c r="N11" s="120">
        <f t="shared" si="1"/>
        <v>0</v>
      </c>
    </row>
    <row r="12" spans="1:14" s="257" customFormat="1" ht="46.5" customHeight="1">
      <c r="A12" s="251"/>
      <c r="B12" s="252" t="s">
        <v>48</v>
      </c>
      <c r="C12" s="252"/>
      <c r="D12" s="258" t="s">
        <v>49</v>
      </c>
      <c r="E12" s="254">
        <f>I12+H12+G12+F12</f>
        <v>2270000</v>
      </c>
      <c r="F12" s="254">
        <f>SUM(F13:F15)</f>
        <v>2270000</v>
      </c>
      <c r="G12" s="254">
        <f>SUM(G13:G15)</f>
        <v>0</v>
      </c>
      <c r="H12" s="254">
        <f>SUM(H13:H15)</f>
        <v>0</v>
      </c>
      <c r="I12" s="254">
        <f>SUM(I13:I15)</f>
        <v>0</v>
      </c>
      <c r="J12" s="254">
        <f>SUM(J13+J15)</f>
        <v>0</v>
      </c>
      <c r="K12" s="254">
        <f>SUM(K13+K15)</f>
        <v>0</v>
      </c>
      <c r="L12" s="254">
        <f>SUM(L13+L15)</f>
        <v>0</v>
      </c>
      <c r="M12" s="254">
        <f>SUM(M13+M15)</f>
        <v>0</v>
      </c>
      <c r="N12" s="254">
        <f>SUM(N13+N15)</f>
        <v>0</v>
      </c>
    </row>
    <row r="13" spans="1:14" ht="27.75" customHeight="1">
      <c r="A13" s="100"/>
      <c r="B13" s="3"/>
      <c r="C13" s="3" t="s">
        <v>50</v>
      </c>
      <c r="D13" s="4" t="s">
        <v>51</v>
      </c>
      <c r="E13" s="57">
        <f>SUM(F13+G13+H13+I13)</f>
        <v>2200000</v>
      </c>
      <c r="F13" s="57">
        <v>2200000</v>
      </c>
      <c r="G13" s="57">
        <v>0</v>
      </c>
      <c r="H13" s="57">
        <v>0</v>
      </c>
      <c r="I13" s="57">
        <v>0</v>
      </c>
      <c r="J13" s="57">
        <f>SUM(K13+L13+M13+N13)</f>
        <v>0</v>
      </c>
      <c r="K13" s="58">
        <v>0</v>
      </c>
      <c r="L13" s="57">
        <v>0</v>
      </c>
      <c r="M13" s="57">
        <v>0</v>
      </c>
      <c r="N13" s="57">
        <v>0</v>
      </c>
    </row>
    <row r="14" spans="1:14" ht="53.25" customHeight="1">
      <c r="A14" s="100"/>
      <c r="B14" s="3"/>
      <c r="C14" s="39" t="s">
        <v>165</v>
      </c>
      <c r="D14" s="36" t="s">
        <v>166</v>
      </c>
      <c r="E14" s="57">
        <f>SUM(F14+G14+H14+I14)</f>
        <v>50000</v>
      </c>
      <c r="F14" s="57">
        <v>50000</v>
      </c>
      <c r="G14" s="57">
        <v>0</v>
      </c>
      <c r="H14" s="57">
        <v>0</v>
      </c>
      <c r="I14" s="57">
        <v>0</v>
      </c>
      <c r="J14" s="57">
        <f>SUM(K14+L14+M14+N14)</f>
        <v>0</v>
      </c>
      <c r="K14" s="58">
        <v>0</v>
      </c>
      <c r="L14" s="57">
        <v>0</v>
      </c>
      <c r="M14" s="57">
        <v>0</v>
      </c>
      <c r="N14" s="57">
        <v>0</v>
      </c>
    </row>
    <row r="15" spans="1:14" ht="33" customHeight="1">
      <c r="A15" s="100"/>
      <c r="B15" s="3"/>
      <c r="C15" s="3" t="s">
        <v>52</v>
      </c>
      <c r="D15" s="4" t="s">
        <v>53</v>
      </c>
      <c r="E15" s="57">
        <f>SUM(F15+G15+H15+I15)</f>
        <v>20000</v>
      </c>
      <c r="F15" s="57">
        <v>20000</v>
      </c>
      <c r="G15" s="57">
        <v>0</v>
      </c>
      <c r="H15" s="57">
        <v>0</v>
      </c>
      <c r="I15" s="57">
        <v>0</v>
      </c>
      <c r="J15" s="57">
        <f>SUM(K15+L15+M15+N15)</f>
        <v>0</v>
      </c>
      <c r="K15" s="57">
        <v>0</v>
      </c>
      <c r="L15" s="57">
        <v>0</v>
      </c>
      <c r="M15" s="57">
        <v>0</v>
      </c>
      <c r="N15" s="57">
        <v>0</v>
      </c>
    </row>
    <row r="16" spans="1:14" ht="36.75" customHeight="1">
      <c r="A16" s="459" t="s">
        <v>38</v>
      </c>
      <c r="B16" s="459"/>
      <c r="C16" s="459"/>
      <c r="D16" s="480"/>
      <c r="E16" s="116">
        <f>SUM(E8+E11)</f>
        <v>2270000</v>
      </c>
      <c r="F16" s="116">
        <f aca="true" t="shared" si="2" ref="F16:N16">SUM(F8+F11)</f>
        <v>2270000</v>
      </c>
      <c r="G16" s="116">
        <f t="shared" si="2"/>
        <v>0</v>
      </c>
      <c r="H16" s="116">
        <f t="shared" si="2"/>
        <v>0</v>
      </c>
      <c r="I16" s="116">
        <f t="shared" si="2"/>
        <v>0</v>
      </c>
      <c r="J16" s="116">
        <f t="shared" si="2"/>
        <v>1250000</v>
      </c>
      <c r="K16" s="116">
        <f t="shared" si="2"/>
        <v>1250000</v>
      </c>
      <c r="L16" s="116">
        <f t="shared" si="2"/>
        <v>0</v>
      </c>
      <c r="M16" s="116">
        <f t="shared" si="2"/>
        <v>0</v>
      </c>
      <c r="N16" s="116">
        <f t="shared" si="2"/>
        <v>0</v>
      </c>
    </row>
  </sheetData>
  <sheetProtection/>
  <mergeCells count="13">
    <mergeCell ref="B6:B7"/>
    <mergeCell ref="C6:C7"/>
    <mergeCell ref="D6:D7"/>
    <mergeCell ref="A5:N5"/>
    <mergeCell ref="A1:N1"/>
    <mergeCell ref="A2:N2"/>
    <mergeCell ref="A3:N3"/>
    <mergeCell ref="K6:N6"/>
    <mergeCell ref="A16:D16"/>
    <mergeCell ref="E6:E7"/>
    <mergeCell ref="F6:I6"/>
    <mergeCell ref="J6:J7"/>
    <mergeCell ref="A6:A7"/>
  </mergeCells>
  <printOptions horizontalCentered="1"/>
  <pageMargins left="0.3937007874015748" right="0.3937007874015748" top="1.1811023622047245" bottom="0.5511811023622047" header="0.4724409448818898" footer="0.31496062992125984"/>
  <pageSetup horizontalDpi="300" verticalDpi="300" orientation="landscape" paperSize="9" scale="80" r:id="rId1"/>
  <headerFooter>
    <oddHeader>&amp;R&amp;10Załącznik  Nr 4 do Uchwały Nr 125/11  
Zarządu Powiatu 
w Stargardzie Szczecińskim  
z dnia 13 stycznia 2011 r.</oddHeader>
    <oddFooter>&amp;C
</oddFooter>
  </headerFooter>
  <ignoredErrors>
    <ignoredError sqref="C15 A8:B9 C10:C13" numberStoredAsText="1"/>
    <ignoredError sqref="E10" formula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1:N70"/>
  <sheetViews>
    <sheetView zoomScalePageLayoutView="0" workbookViewId="0" topLeftCell="A1">
      <pane ySplit="7" topLeftCell="A8" activePane="bottomLeft" state="frozen"/>
      <selection pane="topLeft" activeCell="A1" sqref="A1"/>
      <selection pane="bottomLeft" activeCell="L8" sqref="L8"/>
    </sheetView>
  </sheetViews>
  <sheetFormatPr defaultColWidth="8.796875" defaultRowHeight="14.25"/>
  <cols>
    <col min="1" max="1" width="7.5" style="0" customWidth="1"/>
    <col min="2" max="2" width="8" style="0" customWidth="1"/>
    <col min="3" max="3" width="7.59765625" style="0" customWidth="1"/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454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4.75" customHeight="1">
      <c r="A5" s="479" t="s">
        <v>373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08.7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s="21" customFormat="1" ht="29.25" customHeight="1">
      <c r="A8" s="118" t="s">
        <v>88</v>
      </c>
      <c r="B8" s="118"/>
      <c r="C8" s="118"/>
      <c r="D8" s="119" t="s">
        <v>89</v>
      </c>
      <c r="E8" s="120">
        <f aca="true" t="shared" si="0" ref="E8:N8">SUM(E9+E22+E35)</f>
        <v>0</v>
      </c>
      <c r="F8" s="120">
        <f t="shared" si="0"/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3633000</v>
      </c>
      <c r="K8" s="120">
        <f t="shared" si="0"/>
        <v>3633000</v>
      </c>
      <c r="L8" s="120">
        <f t="shared" si="0"/>
        <v>0</v>
      </c>
      <c r="M8" s="120">
        <f t="shared" si="0"/>
        <v>0</v>
      </c>
      <c r="N8" s="120">
        <f t="shared" si="0"/>
        <v>0</v>
      </c>
    </row>
    <row r="9" spans="1:14" s="256" customFormat="1" ht="29.25" customHeight="1">
      <c r="A9" s="259"/>
      <c r="B9" s="252" t="s">
        <v>90</v>
      </c>
      <c r="C9" s="252"/>
      <c r="D9" s="253" t="s">
        <v>91</v>
      </c>
      <c r="E9" s="254">
        <f>SUM(E10)</f>
        <v>0</v>
      </c>
      <c r="F9" s="254">
        <f aca="true" t="shared" si="1" ref="F9:N9">SUM(F10)</f>
        <v>0</v>
      </c>
      <c r="G9" s="254">
        <f t="shared" si="1"/>
        <v>0</v>
      </c>
      <c r="H9" s="254">
        <f t="shared" si="1"/>
        <v>0</v>
      </c>
      <c r="I9" s="254">
        <f t="shared" si="1"/>
        <v>0</v>
      </c>
      <c r="J9" s="254">
        <f t="shared" si="1"/>
        <v>1810000</v>
      </c>
      <c r="K9" s="254">
        <f t="shared" si="1"/>
        <v>1810000</v>
      </c>
      <c r="L9" s="254">
        <f t="shared" si="1"/>
        <v>0</v>
      </c>
      <c r="M9" s="254">
        <f t="shared" si="1"/>
        <v>0</v>
      </c>
      <c r="N9" s="254">
        <f t="shared" si="1"/>
        <v>0</v>
      </c>
    </row>
    <row r="10" spans="1:14" s="21" customFormat="1" ht="39.75" customHeight="1">
      <c r="A10" s="247"/>
      <c r="B10" s="39"/>
      <c r="C10" s="39" t="s">
        <v>92</v>
      </c>
      <c r="D10" s="36" t="s">
        <v>93</v>
      </c>
      <c r="E10" s="73">
        <f>F10+G10+H10+I10</f>
        <v>0</v>
      </c>
      <c r="F10" s="73">
        <f>SUM(F11:F21)</f>
        <v>0</v>
      </c>
      <c r="G10" s="73">
        <f>SUM(G11:G21)</f>
        <v>0</v>
      </c>
      <c r="H10" s="73">
        <f>SUM(H11:H21)</f>
        <v>0</v>
      </c>
      <c r="I10" s="73">
        <f>SUM(I11:I21)</f>
        <v>0</v>
      </c>
      <c r="J10" s="73">
        <f>SUM(K10:N10)</f>
        <v>1810000</v>
      </c>
      <c r="K10" s="73">
        <f>SUM(K11:K21)</f>
        <v>1810000</v>
      </c>
      <c r="L10" s="73">
        <f>SUM(L11:L21)</f>
        <v>0</v>
      </c>
      <c r="M10" s="73">
        <f>SUM(M11:M21)</f>
        <v>0</v>
      </c>
      <c r="N10" s="73">
        <f>SUM(N11:N21)</f>
        <v>0</v>
      </c>
    </row>
    <row r="11" spans="1:14" s="132" customFormat="1" ht="48.75" customHeight="1">
      <c r="A11" s="247"/>
      <c r="B11" s="131"/>
      <c r="C11" s="129" t="s">
        <v>8</v>
      </c>
      <c r="D11" s="130" t="s">
        <v>374</v>
      </c>
      <c r="E11" s="73">
        <f>SUM(F11:I11)</f>
        <v>0</v>
      </c>
      <c r="F11" s="73">
        <v>0</v>
      </c>
      <c r="G11" s="73">
        <v>0</v>
      </c>
      <c r="H11" s="73">
        <v>0</v>
      </c>
      <c r="I11" s="73">
        <v>0</v>
      </c>
      <c r="J11" s="73">
        <f aca="true" t="shared" si="2" ref="J11:J21">SUM(K11:N11)</f>
        <v>245000</v>
      </c>
      <c r="K11" s="111">
        <v>245000</v>
      </c>
      <c r="L11" s="111">
        <v>0</v>
      </c>
      <c r="M11" s="111">
        <v>0</v>
      </c>
      <c r="N11" s="111">
        <v>0</v>
      </c>
    </row>
    <row r="12" spans="1:14" s="132" customFormat="1" ht="51.75" customHeight="1">
      <c r="A12" s="247"/>
      <c r="B12" s="134"/>
      <c r="C12" s="131"/>
      <c r="D12" s="130" t="s">
        <v>494</v>
      </c>
      <c r="E12" s="73">
        <f aca="true" t="shared" si="3" ref="E12:E21">SUM(F12:I12)</f>
        <v>0</v>
      </c>
      <c r="F12" s="73">
        <v>0</v>
      </c>
      <c r="G12" s="73">
        <v>0</v>
      </c>
      <c r="H12" s="73">
        <v>0</v>
      </c>
      <c r="I12" s="73">
        <v>0</v>
      </c>
      <c r="J12" s="73">
        <f t="shared" si="2"/>
        <v>660000</v>
      </c>
      <c r="K12" s="111">
        <v>660000</v>
      </c>
      <c r="L12" s="111">
        <v>0</v>
      </c>
      <c r="M12" s="111">
        <v>0</v>
      </c>
      <c r="N12" s="111">
        <v>0</v>
      </c>
    </row>
    <row r="13" spans="1:14" s="132" customFormat="1" ht="57.75" customHeight="1">
      <c r="A13" s="247"/>
      <c r="B13" s="134"/>
      <c r="C13" s="131"/>
      <c r="D13" s="130" t="s">
        <v>400</v>
      </c>
      <c r="E13" s="73">
        <f t="shared" si="3"/>
        <v>0</v>
      </c>
      <c r="F13" s="73">
        <v>0</v>
      </c>
      <c r="G13" s="73">
        <v>0</v>
      </c>
      <c r="H13" s="73">
        <v>0</v>
      </c>
      <c r="I13" s="73">
        <v>0</v>
      </c>
      <c r="J13" s="73">
        <f t="shared" si="2"/>
        <v>125000</v>
      </c>
      <c r="K13" s="111">
        <v>125000</v>
      </c>
      <c r="L13" s="111">
        <v>0</v>
      </c>
      <c r="M13" s="111">
        <v>0</v>
      </c>
      <c r="N13" s="111">
        <v>0</v>
      </c>
    </row>
    <row r="14" spans="1:14" s="132" customFormat="1" ht="46.5" customHeight="1">
      <c r="A14" s="247"/>
      <c r="B14" s="134"/>
      <c r="C14" s="131"/>
      <c r="D14" s="130" t="s">
        <v>375</v>
      </c>
      <c r="E14" s="73">
        <f t="shared" si="3"/>
        <v>0</v>
      </c>
      <c r="F14" s="73">
        <v>0</v>
      </c>
      <c r="G14" s="73">
        <v>0</v>
      </c>
      <c r="H14" s="73">
        <v>0</v>
      </c>
      <c r="I14" s="73">
        <v>0</v>
      </c>
      <c r="J14" s="73">
        <f t="shared" si="2"/>
        <v>72000</v>
      </c>
      <c r="K14" s="111">
        <v>72000</v>
      </c>
      <c r="L14" s="111">
        <v>0</v>
      </c>
      <c r="M14" s="111">
        <v>0</v>
      </c>
      <c r="N14" s="111">
        <v>0</v>
      </c>
    </row>
    <row r="15" spans="1:14" s="132" customFormat="1" ht="45.75" customHeight="1">
      <c r="A15" s="247"/>
      <c r="B15" s="134"/>
      <c r="C15" s="131"/>
      <c r="D15" s="130" t="s">
        <v>393</v>
      </c>
      <c r="E15" s="73">
        <f t="shared" si="3"/>
        <v>0</v>
      </c>
      <c r="F15" s="73">
        <v>0</v>
      </c>
      <c r="G15" s="73">
        <v>0</v>
      </c>
      <c r="H15" s="73">
        <v>0</v>
      </c>
      <c r="I15" s="73">
        <v>0</v>
      </c>
      <c r="J15" s="73">
        <f t="shared" si="2"/>
        <v>125000</v>
      </c>
      <c r="K15" s="111">
        <v>125000</v>
      </c>
      <c r="L15" s="111">
        <v>0</v>
      </c>
      <c r="M15" s="111">
        <v>0</v>
      </c>
      <c r="N15" s="111">
        <v>0</v>
      </c>
    </row>
    <row r="16" spans="1:14" s="132" customFormat="1" ht="52.5" customHeight="1">
      <c r="A16" s="247"/>
      <c r="B16" s="134"/>
      <c r="C16" s="131"/>
      <c r="D16" s="130" t="s">
        <v>376</v>
      </c>
      <c r="E16" s="73">
        <f t="shared" si="3"/>
        <v>0</v>
      </c>
      <c r="F16" s="73">
        <v>0</v>
      </c>
      <c r="G16" s="73">
        <v>0</v>
      </c>
      <c r="H16" s="73">
        <v>0</v>
      </c>
      <c r="I16" s="73">
        <v>0</v>
      </c>
      <c r="J16" s="73">
        <f t="shared" si="2"/>
        <v>125000</v>
      </c>
      <c r="K16" s="111">
        <v>125000</v>
      </c>
      <c r="L16" s="111">
        <v>0</v>
      </c>
      <c r="M16" s="111">
        <v>0</v>
      </c>
      <c r="N16" s="111">
        <v>0</v>
      </c>
    </row>
    <row r="17" spans="1:14" s="132" customFormat="1" ht="55.5" customHeight="1">
      <c r="A17" s="247"/>
      <c r="B17" s="134"/>
      <c r="C17" s="131"/>
      <c r="D17" s="130" t="s">
        <v>394</v>
      </c>
      <c r="E17" s="73">
        <f t="shared" si="3"/>
        <v>0</v>
      </c>
      <c r="F17" s="73">
        <v>0</v>
      </c>
      <c r="G17" s="73">
        <v>0</v>
      </c>
      <c r="H17" s="73">
        <v>0</v>
      </c>
      <c r="I17" s="73">
        <v>0</v>
      </c>
      <c r="J17" s="73">
        <f t="shared" si="2"/>
        <v>42000</v>
      </c>
      <c r="K17" s="111">
        <v>42000</v>
      </c>
      <c r="L17" s="111">
        <v>0</v>
      </c>
      <c r="M17" s="111">
        <v>0</v>
      </c>
      <c r="N17" s="111">
        <v>0</v>
      </c>
    </row>
    <row r="18" spans="1:14" s="132" customFormat="1" ht="44.25" customHeight="1">
      <c r="A18" s="247"/>
      <c r="B18" s="134"/>
      <c r="C18" s="131"/>
      <c r="D18" s="130" t="s">
        <v>329</v>
      </c>
      <c r="E18" s="73">
        <f t="shared" si="3"/>
        <v>0</v>
      </c>
      <c r="F18" s="73">
        <v>0</v>
      </c>
      <c r="G18" s="73">
        <v>0</v>
      </c>
      <c r="H18" s="73">
        <v>0</v>
      </c>
      <c r="I18" s="73">
        <v>0</v>
      </c>
      <c r="J18" s="73">
        <f t="shared" si="2"/>
        <v>30000</v>
      </c>
      <c r="K18" s="111">
        <v>30000</v>
      </c>
      <c r="L18" s="111">
        <v>0</v>
      </c>
      <c r="M18" s="111">
        <v>0</v>
      </c>
      <c r="N18" s="111">
        <v>0</v>
      </c>
    </row>
    <row r="19" spans="1:14" s="132" customFormat="1" ht="58.5" customHeight="1">
      <c r="A19" s="247"/>
      <c r="B19" s="134"/>
      <c r="C19" s="131"/>
      <c r="D19" s="133" t="s">
        <v>495</v>
      </c>
      <c r="E19" s="73">
        <f t="shared" si="3"/>
        <v>0</v>
      </c>
      <c r="F19" s="73">
        <v>0</v>
      </c>
      <c r="G19" s="73">
        <v>0</v>
      </c>
      <c r="H19" s="73">
        <v>0</v>
      </c>
      <c r="I19" s="73">
        <v>0</v>
      </c>
      <c r="J19" s="73">
        <f t="shared" si="2"/>
        <v>30000</v>
      </c>
      <c r="K19" s="111">
        <v>30000</v>
      </c>
      <c r="L19" s="111">
        <v>0</v>
      </c>
      <c r="M19" s="111">
        <v>0</v>
      </c>
      <c r="N19" s="111">
        <v>0</v>
      </c>
    </row>
    <row r="20" spans="1:14" s="132" customFormat="1" ht="47.25" customHeight="1">
      <c r="A20" s="247"/>
      <c r="B20" s="134"/>
      <c r="C20" s="131"/>
      <c r="D20" s="130" t="s">
        <v>497</v>
      </c>
      <c r="E20" s="73">
        <f t="shared" si="3"/>
        <v>0</v>
      </c>
      <c r="F20" s="73">
        <v>0</v>
      </c>
      <c r="G20" s="73">
        <v>0</v>
      </c>
      <c r="H20" s="73">
        <v>0</v>
      </c>
      <c r="I20" s="73">
        <v>0</v>
      </c>
      <c r="J20" s="73">
        <f t="shared" si="2"/>
        <v>150000</v>
      </c>
      <c r="K20" s="111">
        <v>150000</v>
      </c>
      <c r="L20" s="111">
        <v>0</v>
      </c>
      <c r="M20" s="111">
        <v>0</v>
      </c>
      <c r="N20" s="111">
        <v>0</v>
      </c>
    </row>
    <row r="21" spans="1:14" s="132" customFormat="1" ht="48.75" customHeight="1">
      <c r="A21" s="247"/>
      <c r="B21" s="134"/>
      <c r="C21" s="131"/>
      <c r="D21" s="130" t="s">
        <v>496</v>
      </c>
      <c r="E21" s="73">
        <f t="shared" si="3"/>
        <v>0</v>
      </c>
      <c r="F21" s="73">
        <v>0</v>
      </c>
      <c r="G21" s="73">
        <v>0</v>
      </c>
      <c r="H21" s="73">
        <v>0</v>
      </c>
      <c r="I21" s="73">
        <v>0</v>
      </c>
      <c r="J21" s="73">
        <f t="shared" si="2"/>
        <v>206000</v>
      </c>
      <c r="K21" s="111">
        <v>206000</v>
      </c>
      <c r="L21" s="111">
        <v>0</v>
      </c>
      <c r="M21" s="111">
        <v>0</v>
      </c>
      <c r="N21" s="111">
        <v>0</v>
      </c>
    </row>
    <row r="22" spans="1:14" s="256" customFormat="1" ht="30.75" customHeight="1">
      <c r="A22" s="259"/>
      <c r="B22" s="252" t="s">
        <v>94</v>
      </c>
      <c r="C22" s="252"/>
      <c r="D22" s="253" t="s">
        <v>95</v>
      </c>
      <c r="E22" s="254">
        <f>SUM(E23)</f>
        <v>0</v>
      </c>
      <c r="F22" s="254">
        <f aca="true" t="shared" si="4" ref="F22:N22">SUM(F23)</f>
        <v>0</v>
      </c>
      <c r="G22" s="254">
        <f t="shared" si="4"/>
        <v>0</v>
      </c>
      <c r="H22" s="254">
        <f t="shared" si="4"/>
        <v>0</v>
      </c>
      <c r="I22" s="254">
        <f t="shared" si="4"/>
        <v>0</v>
      </c>
      <c r="J22" s="254">
        <f t="shared" si="4"/>
        <v>1669000</v>
      </c>
      <c r="K22" s="254">
        <f t="shared" si="4"/>
        <v>1669000</v>
      </c>
      <c r="L22" s="254">
        <f t="shared" si="4"/>
        <v>0</v>
      </c>
      <c r="M22" s="254">
        <f t="shared" si="4"/>
        <v>0</v>
      </c>
      <c r="N22" s="254">
        <f t="shared" si="4"/>
        <v>0</v>
      </c>
    </row>
    <row r="23" spans="1:14" s="21" customFormat="1" ht="39.75" customHeight="1">
      <c r="A23" s="247"/>
      <c r="B23" s="39"/>
      <c r="C23" s="39" t="s">
        <v>92</v>
      </c>
      <c r="D23" s="96" t="s">
        <v>93</v>
      </c>
      <c r="E23" s="73">
        <f>F23+G23+H23+I23</f>
        <v>0</v>
      </c>
      <c r="F23" s="73">
        <f>SUM(F24:F34)</f>
        <v>0</v>
      </c>
      <c r="G23" s="73">
        <f>SUM(G24:G34)</f>
        <v>0</v>
      </c>
      <c r="H23" s="73">
        <f>SUM(H24:H34)</f>
        <v>0</v>
      </c>
      <c r="I23" s="73">
        <f>SUM(I24:I34)</f>
        <v>0</v>
      </c>
      <c r="J23" s="73">
        <f>K23+L23+M23+N23</f>
        <v>1669000</v>
      </c>
      <c r="K23" s="73">
        <f>SUM(K24:K34)</f>
        <v>1669000</v>
      </c>
      <c r="L23" s="73">
        <f>SUM(L24:L34)</f>
        <v>0</v>
      </c>
      <c r="M23" s="73">
        <f>SUM(M24:M34)</f>
        <v>0</v>
      </c>
      <c r="N23" s="73">
        <f>SUM(N24:N34)</f>
        <v>0</v>
      </c>
    </row>
    <row r="24" spans="1:14" s="132" customFormat="1" ht="51.75" customHeight="1">
      <c r="A24" s="247"/>
      <c r="B24" s="129"/>
      <c r="C24" s="129" t="s">
        <v>8</v>
      </c>
      <c r="D24" s="135" t="s">
        <v>380</v>
      </c>
      <c r="E24" s="111">
        <v>0</v>
      </c>
      <c r="F24" s="111">
        <v>0</v>
      </c>
      <c r="G24" s="111">
        <v>0</v>
      </c>
      <c r="H24" s="111">
        <v>0</v>
      </c>
      <c r="I24" s="111">
        <v>0</v>
      </c>
      <c r="J24" s="73">
        <f aca="true" t="shared" si="5" ref="J24:J34">K24+L24+M24+N24</f>
        <v>260000</v>
      </c>
      <c r="K24" s="111">
        <v>260000</v>
      </c>
      <c r="L24" s="111">
        <v>0</v>
      </c>
      <c r="M24" s="111">
        <v>0</v>
      </c>
      <c r="N24" s="111">
        <v>0</v>
      </c>
    </row>
    <row r="25" spans="1:14" s="132" customFormat="1" ht="54.75" customHeight="1">
      <c r="A25" s="247"/>
      <c r="B25" s="134"/>
      <c r="C25" s="131"/>
      <c r="D25" s="135" t="s">
        <v>381</v>
      </c>
      <c r="E25" s="111">
        <v>0</v>
      </c>
      <c r="F25" s="111">
        <v>0</v>
      </c>
      <c r="G25" s="111">
        <v>0</v>
      </c>
      <c r="H25" s="111">
        <v>0</v>
      </c>
      <c r="I25" s="111">
        <v>0</v>
      </c>
      <c r="J25" s="73">
        <f t="shared" si="5"/>
        <v>540000</v>
      </c>
      <c r="K25" s="111">
        <v>540000</v>
      </c>
      <c r="L25" s="111">
        <v>0</v>
      </c>
      <c r="M25" s="111">
        <v>0</v>
      </c>
      <c r="N25" s="111">
        <v>0</v>
      </c>
    </row>
    <row r="26" spans="1:14" s="132" customFormat="1" ht="54.75" customHeight="1">
      <c r="A26" s="247"/>
      <c r="B26" s="134"/>
      <c r="C26" s="131"/>
      <c r="D26" s="135" t="s">
        <v>396</v>
      </c>
      <c r="E26" s="111">
        <v>0</v>
      </c>
      <c r="F26" s="111">
        <v>0</v>
      </c>
      <c r="G26" s="111">
        <v>0</v>
      </c>
      <c r="H26" s="111">
        <v>0</v>
      </c>
      <c r="I26" s="111">
        <v>0</v>
      </c>
      <c r="J26" s="73">
        <f t="shared" si="5"/>
        <v>60000</v>
      </c>
      <c r="K26" s="111">
        <v>60000</v>
      </c>
      <c r="L26" s="111">
        <v>0</v>
      </c>
      <c r="M26" s="111">
        <v>0</v>
      </c>
      <c r="N26" s="111">
        <v>0</v>
      </c>
    </row>
    <row r="27" spans="1:14" s="132" customFormat="1" ht="54.75" customHeight="1">
      <c r="A27" s="247"/>
      <c r="B27" s="134"/>
      <c r="C27" s="131"/>
      <c r="D27" s="135" t="s">
        <v>498</v>
      </c>
      <c r="E27" s="111">
        <v>0</v>
      </c>
      <c r="F27" s="111">
        <v>0</v>
      </c>
      <c r="G27" s="111">
        <v>0</v>
      </c>
      <c r="H27" s="111">
        <v>0</v>
      </c>
      <c r="I27" s="111">
        <v>0</v>
      </c>
      <c r="J27" s="73">
        <f t="shared" si="5"/>
        <v>120000</v>
      </c>
      <c r="K27" s="111">
        <v>120000</v>
      </c>
      <c r="L27" s="111">
        <v>0</v>
      </c>
      <c r="M27" s="111">
        <v>0</v>
      </c>
      <c r="N27" s="111">
        <v>0</v>
      </c>
    </row>
    <row r="28" spans="1:14" s="132" customFormat="1" ht="66.75" customHeight="1">
      <c r="A28" s="247"/>
      <c r="B28" s="134"/>
      <c r="C28" s="131"/>
      <c r="D28" s="135" t="s">
        <v>398</v>
      </c>
      <c r="E28" s="111">
        <v>0</v>
      </c>
      <c r="F28" s="111">
        <v>0</v>
      </c>
      <c r="G28" s="111">
        <v>0</v>
      </c>
      <c r="H28" s="111">
        <v>0</v>
      </c>
      <c r="I28" s="111">
        <v>0</v>
      </c>
      <c r="J28" s="73">
        <f t="shared" si="5"/>
        <v>34000</v>
      </c>
      <c r="K28" s="111">
        <v>34000</v>
      </c>
      <c r="L28" s="111">
        <v>0</v>
      </c>
      <c r="M28" s="111">
        <v>0</v>
      </c>
      <c r="N28" s="111">
        <v>0</v>
      </c>
    </row>
    <row r="29" spans="1:14" s="132" customFormat="1" ht="45" customHeight="1">
      <c r="A29" s="247"/>
      <c r="B29" s="134"/>
      <c r="C29" s="131"/>
      <c r="D29" s="135" t="s">
        <v>382</v>
      </c>
      <c r="E29" s="111">
        <v>0</v>
      </c>
      <c r="F29" s="111">
        <v>0</v>
      </c>
      <c r="G29" s="111">
        <v>0</v>
      </c>
      <c r="H29" s="111">
        <v>0</v>
      </c>
      <c r="I29" s="111">
        <v>0</v>
      </c>
      <c r="J29" s="73">
        <f t="shared" si="5"/>
        <v>130000</v>
      </c>
      <c r="K29" s="111">
        <v>130000</v>
      </c>
      <c r="L29" s="111">
        <v>0</v>
      </c>
      <c r="M29" s="111">
        <v>0</v>
      </c>
      <c r="N29" s="111">
        <v>0</v>
      </c>
    </row>
    <row r="30" spans="1:14" s="132" customFormat="1" ht="45" customHeight="1">
      <c r="A30" s="247"/>
      <c r="B30" s="134"/>
      <c r="C30" s="131"/>
      <c r="D30" s="135" t="s">
        <v>383</v>
      </c>
      <c r="E30" s="111">
        <v>0</v>
      </c>
      <c r="F30" s="111">
        <v>0</v>
      </c>
      <c r="G30" s="111">
        <v>0</v>
      </c>
      <c r="H30" s="111">
        <v>0</v>
      </c>
      <c r="I30" s="111">
        <v>0</v>
      </c>
      <c r="J30" s="73">
        <f t="shared" si="5"/>
        <v>136000</v>
      </c>
      <c r="K30" s="111">
        <v>136000</v>
      </c>
      <c r="L30" s="111">
        <v>0</v>
      </c>
      <c r="M30" s="111">
        <v>0</v>
      </c>
      <c r="N30" s="111">
        <v>0</v>
      </c>
    </row>
    <row r="31" spans="1:14" s="132" customFormat="1" ht="46.5" customHeight="1">
      <c r="A31" s="247"/>
      <c r="B31" s="134"/>
      <c r="C31" s="131"/>
      <c r="D31" s="135" t="s">
        <v>384</v>
      </c>
      <c r="E31" s="111">
        <v>0</v>
      </c>
      <c r="F31" s="111">
        <v>0</v>
      </c>
      <c r="G31" s="111">
        <v>0</v>
      </c>
      <c r="H31" s="111">
        <v>0</v>
      </c>
      <c r="I31" s="111">
        <v>0</v>
      </c>
      <c r="J31" s="73">
        <f t="shared" si="5"/>
        <v>34000</v>
      </c>
      <c r="K31" s="111">
        <v>34000</v>
      </c>
      <c r="L31" s="111">
        <v>0</v>
      </c>
      <c r="M31" s="111">
        <v>0</v>
      </c>
      <c r="N31" s="111">
        <v>0</v>
      </c>
    </row>
    <row r="32" spans="1:14" s="132" customFormat="1" ht="45" customHeight="1">
      <c r="A32" s="247"/>
      <c r="B32" s="134"/>
      <c r="C32" s="131"/>
      <c r="D32" s="135" t="s">
        <v>399</v>
      </c>
      <c r="E32" s="111">
        <v>0</v>
      </c>
      <c r="F32" s="111">
        <v>0</v>
      </c>
      <c r="G32" s="111">
        <v>0</v>
      </c>
      <c r="H32" s="111">
        <v>0</v>
      </c>
      <c r="I32" s="111">
        <v>0</v>
      </c>
      <c r="J32" s="73">
        <f t="shared" si="5"/>
        <v>250000</v>
      </c>
      <c r="K32" s="111">
        <v>250000</v>
      </c>
      <c r="L32" s="111">
        <v>0</v>
      </c>
      <c r="M32" s="111">
        <v>0</v>
      </c>
      <c r="N32" s="111">
        <v>0</v>
      </c>
    </row>
    <row r="33" spans="1:14" s="132" customFormat="1" ht="50.25" customHeight="1">
      <c r="A33" s="247"/>
      <c r="B33" s="134"/>
      <c r="C33" s="131"/>
      <c r="D33" s="135" t="s">
        <v>385</v>
      </c>
      <c r="E33" s="111">
        <v>0</v>
      </c>
      <c r="F33" s="111">
        <v>0</v>
      </c>
      <c r="G33" s="111">
        <v>0</v>
      </c>
      <c r="H33" s="111">
        <v>0</v>
      </c>
      <c r="I33" s="111">
        <v>0</v>
      </c>
      <c r="J33" s="73">
        <f t="shared" si="5"/>
        <v>35000</v>
      </c>
      <c r="K33" s="111">
        <v>35000</v>
      </c>
      <c r="L33" s="111">
        <v>0</v>
      </c>
      <c r="M33" s="111">
        <v>0</v>
      </c>
      <c r="N33" s="111">
        <v>0</v>
      </c>
    </row>
    <row r="34" spans="1:14" s="132" customFormat="1" ht="64.5" customHeight="1">
      <c r="A34" s="247"/>
      <c r="B34" s="134"/>
      <c r="C34" s="131"/>
      <c r="D34" s="135" t="s">
        <v>386</v>
      </c>
      <c r="E34" s="111">
        <v>0</v>
      </c>
      <c r="F34" s="111">
        <v>0</v>
      </c>
      <c r="G34" s="111">
        <v>0</v>
      </c>
      <c r="H34" s="111">
        <v>0</v>
      </c>
      <c r="I34" s="111">
        <v>0</v>
      </c>
      <c r="J34" s="73">
        <f t="shared" si="5"/>
        <v>70000</v>
      </c>
      <c r="K34" s="111">
        <v>70000</v>
      </c>
      <c r="L34" s="111">
        <v>0</v>
      </c>
      <c r="M34" s="111">
        <v>0</v>
      </c>
      <c r="N34" s="111">
        <v>0</v>
      </c>
    </row>
    <row r="35" spans="1:14" s="256" customFormat="1" ht="30" customHeight="1">
      <c r="A35" s="259"/>
      <c r="B35" s="252" t="s">
        <v>96</v>
      </c>
      <c r="C35" s="260"/>
      <c r="D35" s="261" t="s">
        <v>87</v>
      </c>
      <c r="E35" s="262">
        <f>SUM(E36+E37+E39+E38)</f>
        <v>0</v>
      </c>
      <c r="F35" s="262">
        <f aca="true" t="shared" si="6" ref="F35:N35">SUM(F36+F37+F39+F38)</f>
        <v>0</v>
      </c>
      <c r="G35" s="262">
        <f t="shared" si="6"/>
        <v>0</v>
      </c>
      <c r="H35" s="262">
        <f t="shared" si="6"/>
        <v>0</v>
      </c>
      <c r="I35" s="262">
        <f t="shared" si="6"/>
        <v>0</v>
      </c>
      <c r="J35" s="262">
        <f t="shared" si="6"/>
        <v>154000</v>
      </c>
      <c r="K35" s="262">
        <f t="shared" si="6"/>
        <v>154000</v>
      </c>
      <c r="L35" s="262">
        <f t="shared" si="6"/>
        <v>0</v>
      </c>
      <c r="M35" s="262">
        <f t="shared" si="6"/>
        <v>0</v>
      </c>
      <c r="N35" s="262">
        <f t="shared" si="6"/>
        <v>0</v>
      </c>
    </row>
    <row r="36" spans="1:14" s="21" customFormat="1" ht="30.75" customHeight="1">
      <c r="A36" s="247"/>
      <c r="B36" s="2"/>
      <c r="C36" s="40">
        <v>4170</v>
      </c>
      <c r="D36" s="38" t="s">
        <v>81</v>
      </c>
      <c r="E36" s="73">
        <f>SUM(F36+G36+H36+I36)</f>
        <v>0</v>
      </c>
      <c r="F36" s="73">
        <v>0</v>
      </c>
      <c r="G36" s="73">
        <v>0</v>
      </c>
      <c r="H36" s="73">
        <v>0</v>
      </c>
      <c r="I36" s="73">
        <v>0</v>
      </c>
      <c r="J36" s="73">
        <f>SUM(K36+L36+M36+N36)</f>
        <v>2000</v>
      </c>
      <c r="K36" s="73">
        <v>2000</v>
      </c>
      <c r="L36" s="73">
        <v>0</v>
      </c>
      <c r="M36" s="73">
        <v>0</v>
      </c>
      <c r="N36" s="73">
        <v>0</v>
      </c>
    </row>
    <row r="37" spans="1:14" s="21" customFormat="1" ht="28.5" customHeight="1">
      <c r="A37" s="247"/>
      <c r="B37" s="2"/>
      <c r="C37" s="40">
        <v>4210</v>
      </c>
      <c r="D37" s="38" t="s">
        <v>21</v>
      </c>
      <c r="E37" s="73">
        <f>SUM(F37+G37+H37+I37)</f>
        <v>0</v>
      </c>
      <c r="F37" s="73">
        <v>0</v>
      </c>
      <c r="G37" s="73">
        <v>0</v>
      </c>
      <c r="H37" s="73">
        <v>0</v>
      </c>
      <c r="I37" s="73">
        <v>0</v>
      </c>
      <c r="J37" s="73">
        <f>SUM(K37+L37+M37+N37)</f>
        <v>8000</v>
      </c>
      <c r="K37" s="73">
        <v>8000</v>
      </c>
      <c r="L37" s="73">
        <v>0</v>
      </c>
      <c r="M37" s="73">
        <v>0</v>
      </c>
      <c r="N37" s="73">
        <v>0</v>
      </c>
    </row>
    <row r="38" spans="1:14" s="21" customFormat="1" ht="30.75" customHeight="1">
      <c r="A38" s="247"/>
      <c r="B38" s="2"/>
      <c r="C38" s="40">
        <v>4300</v>
      </c>
      <c r="D38" s="38" t="s">
        <v>27</v>
      </c>
      <c r="E38" s="73">
        <f>SUM(F38+G38+H38+I38)</f>
        <v>0</v>
      </c>
      <c r="F38" s="73">
        <v>0</v>
      </c>
      <c r="G38" s="73">
        <v>0</v>
      </c>
      <c r="H38" s="73">
        <v>0</v>
      </c>
      <c r="I38" s="73">
        <v>0</v>
      </c>
      <c r="J38" s="73">
        <f>SUM(K38+L38+M38+N38)</f>
        <v>19000</v>
      </c>
      <c r="K38" s="73">
        <v>19000</v>
      </c>
      <c r="L38" s="73">
        <v>0</v>
      </c>
      <c r="M38" s="73">
        <v>0</v>
      </c>
      <c r="N38" s="73">
        <v>0</v>
      </c>
    </row>
    <row r="39" spans="1:14" s="21" customFormat="1" ht="45" customHeight="1">
      <c r="A39" s="247"/>
      <c r="B39" s="2"/>
      <c r="C39" s="40">
        <v>2820</v>
      </c>
      <c r="D39" s="36" t="s">
        <v>97</v>
      </c>
      <c r="E39" s="73">
        <f aca="true" t="shared" si="7" ref="E39:N39">SUM(E40)</f>
        <v>0</v>
      </c>
      <c r="F39" s="73">
        <f t="shared" si="7"/>
        <v>0</v>
      </c>
      <c r="G39" s="73">
        <f t="shared" si="7"/>
        <v>0</v>
      </c>
      <c r="H39" s="73">
        <f t="shared" si="7"/>
        <v>0</v>
      </c>
      <c r="I39" s="73">
        <f t="shared" si="7"/>
        <v>0</v>
      </c>
      <c r="J39" s="73">
        <f>J40</f>
        <v>125000</v>
      </c>
      <c r="K39" s="73">
        <f>K40</f>
        <v>125000</v>
      </c>
      <c r="L39" s="73">
        <v>0</v>
      </c>
      <c r="M39" s="73">
        <f t="shared" si="7"/>
        <v>0</v>
      </c>
      <c r="N39" s="73">
        <f t="shared" si="7"/>
        <v>0</v>
      </c>
    </row>
    <row r="40" spans="1:14" s="21" customFormat="1" ht="48.75" customHeight="1">
      <c r="A40" s="247"/>
      <c r="B40" s="2"/>
      <c r="C40" s="40" t="s">
        <v>8</v>
      </c>
      <c r="D40" s="38" t="s">
        <v>331</v>
      </c>
      <c r="E40" s="73">
        <f>SUM(F40+G40+H40+I40)</f>
        <v>0</v>
      </c>
      <c r="F40" s="73">
        <v>0</v>
      </c>
      <c r="G40" s="73">
        <v>0</v>
      </c>
      <c r="H40" s="73">
        <v>0</v>
      </c>
      <c r="I40" s="73">
        <v>0</v>
      </c>
      <c r="J40" s="73">
        <f>SUM(K40+L40+M40+N40)</f>
        <v>125000</v>
      </c>
      <c r="K40" s="73">
        <v>125000</v>
      </c>
      <c r="L40" s="73">
        <v>0</v>
      </c>
      <c r="M40" s="73">
        <v>0</v>
      </c>
      <c r="N40" s="73">
        <v>0</v>
      </c>
    </row>
    <row r="41" spans="1:14" s="21" customFormat="1" ht="39.75" customHeight="1">
      <c r="A41" s="118" t="s">
        <v>98</v>
      </c>
      <c r="B41" s="118"/>
      <c r="C41" s="118"/>
      <c r="D41" s="119" t="s">
        <v>99</v>
      </c>
      <c r="E41" s="120">
        <f>SUM(E45)</f>
        <v>0</v>
      </c>
      <c r="F41" s="120">
        <f>SUM(F45)</f>
        <v>0</v>
      </c>
      <c r="G41" s="120">
        <f>SUM(G45)</f>
        <v>0</v>
      </c>
      <c r="H41" s="120">
        <f>SUM(H45)</f>
        <v>0</v>
      </c>
      <c r="I41" s="120">
        <f>SUM(I45)</f>
        <v>0</v>
      </c>
      <c r="J41" s="120">
        <f>SUM(J45+J42)</f>
        <v>1110000</v>
      </c>
      <c r="K41" s="120">
        <f>SUM(K45+K42)</f>
        <v>1110000</v>
      </c>
      <c r="L41" s="120">
        <f>SUM(L45+L42)</f>
        <v>0</v>
      </c>
      <c r="M41" s="120">
        <f>SUM(M45+M42)</f>
        <v>0</v>
      </c>
      <c r="N41" s="120">
        <f>SUM(N45+N42)</f>
        <v>0</v>
      </c>
    </row>
    <row r="42" spans="1:14" s="256" customFormat="1" ht="39.75" customHeight="1">
      <c r="A42" s="251"/>
      <c r="B42" s="252" t="s">
        <v>288</v>
      </c>
      <c r="C42" s="260"/>
      <c r="D42" s="261" t="s">
        <v>388</v>
      </c>
      <c r="E42" s="254">
        <f>SUM(E43)</f>
        <v>0</v>
      </c>
      <c r="F42" s="254">
        <f aca="true" t="shared" si="8" ref="F42:N43">SUM(F43)</f>
        <v>0</v>
      </c>
      <c r="G42" s="254">
        <f t="shared" si="8"/>
        <v>0</v>
      </c>
      <c r="H42" s="254">
        <f t="shared" si="8"/>
        <v>0</v>
      </c>
      <c r="I42" s="254">
        <f t="shared" si="8"/>
        <v>0</v>
      </c>
      <c r="J42" s="254">
        <f t="shared" si="8"/>
        <v>90000</v>
      </c>
      <c r="K42" s="254">
        <f t="shared" si="8"/>
        <v>90000</v>
      </c>
      <c r="L42" s="254">
        <f t="shared" si="8"/>
        <v>0</v>
      </c>
      <c r="M42" s="254">
        <f t="shared" si="8"/>
        <v>0</v>
      </c>
      <c r="N42" s="254">
        <f t="shared" si="8"/>
        <v>0</v>
      </c>
    </row>
    <row r="43" spans="1:14" s="21" customFormat="1" ht="39.75" customHeight="1">
      <c r="A43" s="100"/>
      <c r="B43" s="39"/>
      <c r="C43" s="40">
        <v>2540</v>
      </c>
      <c r="D43" s="38" t="s">
        <v>93</v>
      </c>
      <c r="E43" s="73">
        <f>SUM(E44)</f>
        <v>0</v>
      </c>
      <c r="F43" s="73">
        <f t="shared" si="8"/>
        <v>0</v>
      </c>
      <c r="G43" s="73">
        <f t="shared" si="8"/>
        <v>0</v>
      </c>
      <c r="H43" s="73">
        <f t="shared" si="8"/>
        <v>0</v>
      </c>
      <c r="I43" s="73">
        <f t="shared" si="8"/>
        <v>0</v>
      </c>
      <c r="J43" s="73">
        <f t="shared" si="8"/>
        <v>90000</v>
      </c>
      <c r="K43" s="73">
        <f t="shared" si="8"/>
        <v>90000</v>
      </c>
      <c r="L43" s="73">
        <f t="shared" si="8"/>
        <v>0</v>
      </c>
      <c r="M43" s="73">
        <f t="shared" si="8"/>
        <v>0</v>
      </c>
      <c r="N43" s="73">
        <f t="shared" si="8"/>
        <v>0</v>
      </c>
    </row>
    <row r="44" spans="1:14" s="21" customFormat="1" ht="61.5" customHeight="1">
      <c r="A44" s="100"/>
      <c r="B44" s="39"/>
      <c r="C44" s="40" t="s">
        <v>8</v>
      </c>
      <c r="D44" s="38" t="s">
        <v>387</v>
      </c>
      <c r="E44" s="73">
        <f>SUM(F44+G44+H44+I44)</f>
        <v>0</v>
      </c>
      <c r="F44" s="73">
        <v>0</v>
      </c>
      <c r="G44" s="73">
        <v>0</v>
      </c>
      <c r="H44" s="73">
        <v>0</v>
      </c>
      <c r="I44" s="73">
        <v>0</v>
      </c>
      <c r="J44" s="73">
        <f>SUM(K44+L44+M44+N44)</f>
        <v>90000</v>
      </c>
      <c r="K44" s="79">
        <v>90000</v>
      </c>
      <c r="L44" s="73">
        <v>0</v>
      </c>
      <c r="M44" s="73">
        <v>0</v>
      </c>
      <c r="N44" s="73">
        <v>0</v>
      </c>
    </row>
    <row r="45" spans="1:14" s="256" customFormat="1" ht="32.25" customHeight="1">
      <c r="A45" s="251"/>
      <c r="B45" s="252" t="s">
        <v>301</v>
      </c>
      <c r="C45" s="260"/>
      <c r="D45" s="261" t="s">
        <v>327</v>
      </c>
      <c r="E45" s="254">
        <f>SUM(E46)</f>
        <v>0</v>
      </c>
      <c r="F45" s="254">
        <f aca="true" t="shared" si="9" ref="F45:N46">SUM(F46)</f>
        <v>0</v>
      </c>
      <c r="G45" s="254">
        <f t="shared" si="9"/>
        <v>0</v>
      </c>
      <c r="H45" s="254">
        <f t="shared" si="9"/>
        <v>0</v>
      </c>
      <c r="I45" s="254">
        <f t="shared" si="9"/>
        <v>0</v>
      </c>
      <c r="J45" s="254">
        <f t="shared" si="9"/>
        <v>1020000</v>
      </c>
      <c r="K45" s="254">
        <f t="shared" si="9"/>
        <v>1020000</v>
      </c>
      <c r="L45" s="254">
        <f t="shared" si="9"/>
        <v>0</v>
      </c>
      <c r="M45" s="254">
        <f t="shared" si="9"/>
        <v>0</v>
      </c>
      <c r="N45" s="254">
        <f t="shared" si="9"/>
        <v>0</v>
      </c>
    </row>
    <row r="46" spans="1:14" s="21" customFormat="1" ht="39.75" customHeight="1">
      <c r="A46" s="100"/>
      <c r="B46" s="39"/>
      <c r="C46" s="40">
        <v>2540</v>
      </c>
      <c r="D46" s="38" t="s">
        <v>93</v>
      </c>
      <c r="E46" s="73">
        <f>SUM(E47)</f>
        <v>0</v>
      </c>
      <c r="F46" s="73">
        <f t="shared" si="9"/>
        <v>0</v>
      </c>
      <c r="G46" s="73">
        <f t="shared" si="9"/>
        <v>0</v>
      </c>
      <c r="H46" s="73">
        <f t="shared" si="9"/>
        <v>0</v>
      </c>
      <c r="I46" s="73">
        <f t="shared" si="9"/>
        <v>0</v>
      </c>
      <c r="J46" s="73">
        <f t="shared" si="9"/>
        <v>1020000</v>
      </c>
      <c r="K46" s="73">
        <f t="shared" si="9"/>
        <v>1020000</v>
      </c>
      <c r="L46" s="73">
        <f t="shared" si="9"/>
        <v>0</v>
      </c>
      <c r="M46" s="73">
        <f t="shared" si="9"/>
        <v>0</v>
      </c>
      <c r="N46" s="73">
        <f t="shared" si="9"/>
        <v>0</v>
      </c>
    </row>
    <row r="47" spans="1:14" s="21" customFormat="1" ht="67.5" customHeight="1">
      <c r="A47" s="100"/>
      <c r="B47" s="39"/>
      <c r="C47" s="40" t="s">
        <v>8</v>
      </c>
      <c r="D47" s="38" t="s">
        <v>401</v>
      </c>
      <c r="E47" s="73">
        <f>SUM(F47+G47+H47+I47)</f>
        <v>0</v>
      </c>
      <c r="F47" s="73">
        <v>0</v>
      </c>
      <c r="G47" s="73">
        <v>0</v>
      </c>
      <c r="H47" s="73">
        <v>0</v>
      </c>
      <c r="I47" s="73">
        <v>0</v>
      </c>
      <c r="J47" s="73">
        <f>SUM(K47+L47+M47+N47)</f>
        <v>1020000</v>
      </c>
      <c r="K47" s="79">
        <v>1020000</v>
      </c>
      <c r="L47" s="73">
        <v>0</v>
      </c>
      <c r="M47" s="73">
        <v>0</v>
      </c>
      <c r="N47" s="73">
        <v>0</v>
      </c>
    </row>
    <row r="48" spans="1:14" s="21" customFormat="1" ht="39.75" customHeight="1">
      <c r="A48" s="118" t="s">
        <v>389</v>
      </c>
      <c r="B48" s="118"/>
      <c r="C48" s="118"/>
      <c r="D48" s="119" t="s">
        <v>391</v>
      </c>
      <c r="E48" s="120">
        <f>SUM(E52)</f>
        <v>0</v>
      </c>
      <c r="F48" s="120">
        <f>SUM(F52)</f>
        <v>0</v>
      </c>
      <c r="G48" s="120">
        <f>SUM(G52)</f>
        <v>0</v>
      </c>
      <c r="H48" s="120">
        <f>SUM(H52)</f>
        <v>0</v>
      </c>
      <c r="I48" s="120">
        <f>SUM(I52)</f>
        <v>0</v>
      </c>
      <c r="J48" s="120">
        <f>SUM(J49)</f>
        <v>24500</v>
      </c>
      <c r="K48" s="120">
        <f>SUM(K49)</f>
        <v>24500</v>
      </c>
      <c r="L48" s="120">
        <f>SUM(L49)</f>
        <v>0</v>
      </c>
      <c r="M48" s="120">
        <f>SUM(M49)</f>
        <v>0</v>
      </c>
      <c r="N48" s="120">
        <f>SUM(N49)</f>
        <v>0</v>
      </c>
    </row>
    <row r="49" spans="1:14" s="256" customFormat="1" ht="31.5" customHeight="1">
      <c r="A49" s="263"/>
      <c r="B49" s="252" t="s">
        <v>390</v>
      </c>
      <c r="C49" s="260"/>
      <c r="D49" s="261" t="s">
        <v>87</v>
      </c>
      <c r="E49" s="262">
        <f>SUM(E50:E52)</f>
        <v>0</v>
      </c>
      <c r="F49" s="262">
        <f>SUM(F50:F52)</f>
        <v>0</v>
      </c>
      <c r="G49" s="262">
        <f>SUM(G50:G52)</f>
        <v>0</v>
      </c>
      <c r="H49" s="262">
        <f>SUM(H50:H52)</f>
        <v>0</v>
      </c>
      <c r="I49" s="262">
        <f>SUM(I50:I52)</f>
        <v>0</v>
      </c>
      <c r="J49" s="262">
        <f>SUM(K49:N49)</f>
        <v>24500</v>
      </c>
      <c r="K49" s="262">
        <f>SUM(K50:K52)</f>
        <v>24500</v>
      </c>
      <c r="L49" s="262">
        <f>SUM(L50:L52)</f>
        <v>0</v>
      </c>
      <c r="M49" s="262">
        <f>SUM(M50:M52)</f>
        <v>0</v>
      </c>
      <c r="N49" s="262">
        <f>SUM(N50:N52)</f>
        <v>0</v>
      </c>
    </row>
    <row r="50" spans="1:14" s="21" customFormat="1" ht="30.75" customHeight="1">
      <c r="A50" s="99"/>
      <c r="B50" s="2"/>
      <c r="C50" s="40">
        <v>4170</v>
      </c>
      <c r="D50" s="38" t="s">
        <v>81</v>
      </c>
      <c r="E50" s="73">
        <f>SUM(F50+G50+H50+I50)</f>
        <v>0</v>
      </c>
      <c r="F50" s="73">
        <v>0</v>
      </c>
      <c r="G50" s="73">
        <v>0</v>
      </c>
      <c r="H50" s="73">
        <v>0</v>
      </c>
      <c r="I50" s="73">
        <v>0</v>
      </c>
      <c r="J50" s="73">
        <f>SUM(K50+L50+M50+N50)</f>
        <v>3000</v>
      </c>
      <c r="K50" s="73">
        <v>3000</v>
      </c>
      <c r="L50" s="73">
        <v>0</v>
      </c>
      <c r="M50" s="73">
        <v>0</v>
      </c>
      <c r="N50" s="73">
        <v>0</v>
      </c>
    </row>
    <row r="51" spans="1:14" s="21" customFormat="1" ht="28.5" customHeight="1">
      <c r="A51" s="99"/>
      <c r="B51" s="2"/>
      <c r="C51" s="40">
        <v>4210</v>
      </c>
      <c r="D51" s="38" t="s">
        <v>21</v>
      </c>
      <c r="E51" s="73">
        <f>SUM(F51+G51+H51+I51)</f>
        <v>0</v>
      </c>
      <c r="F51" s="73">
        <v>0</v>
      </c>
      <c r="G51" s="73">
        <v>0</v>
      </c>
      <c r="H51" s="73">
        <v>0</v>
      </c>
      <c r="I51" s="73">
        <v>0</v>
      </c>
      <c r="J51" s="73">
        <f>SUM(K51+L51+M51+N51)</f>
        <v>3000</v>
      </c>
      <c r="K51" s="73">
        <v>3000</v>
      </c>
      <c r="L51" s="73">
        <v>0</v>
      </c>
      <c r="M51" s="73">
        <v>0</v>
      </c>
      <c r="N51" s="73">
        <v>0</v>
      </c>
    </row>
    <row r="52" spans="1:14" s="21" customFormat="1" ht="30.75" customHeight="1">
      <c r="A52" s="99"/>
      <c r="B52" s="2"/>
      <c r="C52" s="40">
        <v>4300</v>
      </c>
      <c r="D52" s="38" t="s">
        <v>27</v>
      </c>
      <c r="E52" s="73">
        <f>SUM(F52+G52+H52+I52)</f>
        <v>0</v>
      </c>
      <c r="F52" s="73">
        <v>0</v>
      </c>
      <c r="G52" s="73">
        <v>0</v>
      </c>
      <c r="H52" s="73">
        <v>0</v>
      </c>
      <c r="I52" s="73">
        <v>0</v>
      </c>
      <c r="J52" s="73">
        <f>SUM(K52+L52+M52+N52)</f>
        <v>18500</v>
      </c>
      <c r="K52" s="73">
        <v>18500</v>
      </c>
      <c r="L52" s="73">
        <v>0</v>
      </c>
      <c r="M52" s="73">
        <v>0</v>
      </c>
      <c r="N52" s="73">
        <v>0</v>
      </c>
    </row>
    <row r="53" spans="1:14" s="21" customFormat="1" ht="28.5" customHeight="1">
      <c r="A53" s="118" t="s">
        <v>112</v>
      </c>
      <c r="B53" s="118"/>
      <c r="C53" s="118"/>
      <c r="D53" s="119" t="s">
        <v>517</v>
      </c>
      <c r="E53" s="120">
        <f>SUM(E54+E57)</f>
        <v>0</v>
      </c>
      <c r="F53" s="120">
        <f aca="true" t="shared" si="10" ref="F53:N53">SUM(F54+F57)</f>
        <v>0</v>
      </c>
      <c r="G53" s="120">
        <f t="shared" si="10"/>
        <v>0</v>
      </c>
      <c r="H53" s="120">
        <f t="shared" si="10"/>
        <v>0</v>
      </c>
      <c r="I53" s="120">
        <f t="shared" si="10"/>
        <v>0</v>
      </c>
      <c r="J53" s="120">
        <f t="shared" si="10"/>
        <v>42000</v>
      </c>
      <c r="K53" s="120">
        <f t="shared" si="10"/>
        <v>42000</v>
      </c>
      <c r="L53" s="120">
        <f t="shared" si="10"/>
        <v>0</v>
      </c>
      <c r="M53" s="120">
        <f t="shared" si="10"/>
        <v>0</v>
      </c>
      <c r="N53" s="120">
        <f t="shared" si="10"/>
        <v>0</v>
      </c>
    </row>
    <row r="54" spans="1:14" s="256" customFormat="1" ht="30.75" customHeight="1">
      <c r="A54" s="251"/>
      <c r="B54" s="252" t="s">
        <v>116</v>
      </c>
      <c r="C54" s="252"/>
      <c r="D54" s="253" t="s">
        <v>518</v>
      </c>
      <c r="E54" s="254">
        <f>SUM(E55)</f>
        <v>0</v>
      </c>
      <c r="F54" s="254">
        <f aca="true" t="shared" si="11" ref="F54:N55">SUM(F55)</f>
        <v>0</v>
      </c>
      <c r="G54" s="254">
        <f t="shared" si="11"/>
        <v>0</v>
      </c>
      <c r="H54" s="254">
        <f t="shared" si="11"/>
        <v>0</v>
      </c>
      <c r="I54" s="254">
        <f t="shared" si="11"/>
        <v>0</v>
      </c>
      <c r="J54" s="254">
        <f t="shared" si="11"/>
        <v>27000</v>
      </c>
      <c r="K54" s="254">
        <f t="shared" si="11"/>
        <v>27000</v>
      </c>
      <c r="L54" s="254">
        <f t="shared" si="11"/>
        <v>0</v>
      </c>
      <c r="M54" s="254">
        <f t="shared" si="11"/>
        <v>0</v>
      </c>
      <c r="N54" s="254">
        <f t="shared" si="11"/>
        <v>0</v>
      </c>
    </row>
    <row r="55" spans="1:14" s="21" customFormat="1" ht="60" customHeight="1">
      <c r="A55" s="100"/>
      <c r="B55" s="39"/>
      <c r="C55" s="39" t="s">
        <v>104</v>
      </c>
      <c r="D55" s="36" t="s">
        <v>113</v>
      </c>
      <c r="E55" s="73">
        <f>SUM(E56)</f>
        <v>0</v>
      </c>
      <c r="F55" s="73">
        <f t="shared" si="11"/>
        <v>0</v>
      </c>
      <c r="G55" s="73">
        <f t="shared" si="11"/>
        <v>0</v>
      </c>
      <c r="H55" s="73">
        <f t="shared" si="11"/>
        <v>0</v>
      </c>
      <c r="I55" s="73">
        <f t="shared" si="11"/>
        <v>0</v>
      </c>
      <c r="J55" s="73">
        <f t="shared" si="11"/>
        <v>27000</v>
      </c>
      <c r="K55" s="73">
        <f t="shared" si="11"/>
        <v>27000</v>
      </c>
      <c r="L55" s="73">
        <f t="shared" si="11"/>
        <v>0</v>
      </c>
      <c r="M55" s="73">
        <f t="shared" si="11"/>
        <v>0</v>
      </c>
      <c r="N55" s="73">
        <f t="shared" si="11"/>
        <v>0</v>
      </c>
    </row>
    <row r="56" spans="1:14" s="21" customFormat="1" ht="54" customHeight="1">
      <c r="A56" s="100"/>
      <c r="B56" s="39"/>
      <c r="C56" s="39" t="s">
        <v>8</v>
      </c>
      <c r="D56" s="36" t="s">
        <v>499</v>
      </c>
      <c r="E56" s="73">
        <f>SUM(F56+G56+H56+I56)</f>
        <v>0</v>
      </c>
      <c r="F56" s="73">
        <v>0</v>
      </c>
      <c r="G56" s="73">
        <v>0</v>
      </c>
      <c r="H56" s="73">
        <v>0</v>
      </c>
      <c r="I56" s="73">
        <v>0</v>
      </c>
      <c r="J56" s="73">
        <f>SUM(K56+L56+M56+N56)</f>
        <v>27000</v>
      </c>
      <c r="K56" s="79">
        <v>27000</v>
      </c>
      <c r="L56" s="73">
        <v>0</v>
      </c>
      <c r="M56" s="73">
        <v>0</v>
      </c>
      <c r="N56" s="73">
        <v>0</v>
      </c>
    </row>
    <row r="57" spans="1:14" s="256" customFormat="1" ht="29.25" customHeight="1">
      <c r="A57" s="251"/>
      <c r="B57" s="252" t="s">
        <v>114</v>
      </c>
      <c r="C57" s="252"/>
      <c r="D57" s="253" t="s">
        <v>87</v>
      </c>
      <c r="E57" s="254">
        <f>SUM(E58+E59)</f>
        <v>0</v>
      </c>
      <c r="F57" s="254">
        <f>SUM(F58+F59)</f>
        <v>0</v>
      </c>
      <c r="G57" s="254">
        <f>SUM(G58+G59)</f>
        <v>0</v>
      </c>
      <c r="H57" s="254">
        <f>SUM(H58+H59)</f>
        <v>0</v>
      </c>
      <c r="I57" s="254">
        <f>SUM(I58+I59)</f>
        <v>0</v>
      </c>
      <c r="J57" s="254">
        <f>SUM(K57:N57)</f>
        <v>15000</v>
      </c>
      <c r="K57" s="254">
        <f>SUM(K58:K59)</f>
        <v>15000</v>
      </c>
      <c r="L57" s="254">
        <f>SUM(L58:L59)</f>
        <v>0</v>
      </c>
      <c r="M57" s="254">
        <f>SUM(M58:M59)</f>
        <v>0</v>
      </c>
      <c r="N57" s="254">
        <f>SUM(N58:N59)</f>
        <v>0</v>
      </c>
    </row>
    <row r="58" spans="1:14" s="137" customFormat="1" ht="25.5" customHeight="1">
      <c r="A58" s="100"/>
      <c r="B58" s="42"/>
      <c r="C58" s="42" t="s">
        <v>20</v>
      </c>
      <c r="D58" s="41" t="s">
        <v>21</v>
      </c>
      <c r="E58" s="136">
        <f>SUM(F58+G58+H58+I58)</f>
        <v>0</v>
      </c>
      <c r="F58" s="136">
        <v>0</v>
      </c>
      <c r="G58" s="136">
        <v>0</v>
      </c>
      <c r="H58" s="136">
        <v>0</v>
      </c>
      <c r="I58" s="136">
        <v>0</v>
      </c>
      <c r="J58" s="136">
        <f>SUM(K58+L58+M58+N58)</f>
        <v>6000</v>
      </c>
      <c r="K58" s="72">
        <v>6000</v>
      </c>
      <c r="L58" s="136">
        <v>0</v>
      </c>
      <c r="M58" s="136">
        <v>0</v>
      </c>
      <c r="N58" s="136">
        <v>0</v>
      </c>
    </row>
    <row r="59" spans="1:14" s="137" customFormat="1" ht="23.25" customHeight="1">
      <c r="A59" s="100"/>
      <c r="B59" s="42"/>
      <c r="C59" s="42" t="s">
        <v>26</v>
      </c>
      <c r="D59" s="41" t="s">
        <v>27</v>
      </c>
      <c r="E59" s="136">
        <f>SUM(F59+G59+H59+I59)</f>
        <v>0</v>
      </c>
      <c r="F59" s="136">
        <v>0</v>
      </c>
      <c r="G59" s="136">
        <v>0</v>
      </c>
      <c r="H59" s="136">
        <v>0</v>
      </c>
      <c r="I59" s="136">
        <v>0</v>
      </c>
      <c r="J59" s="136">
        <f>SUM(K59+L59+M59+N59)</f>
        <v>9000</v>
      </c>
      <c r="K59" s="72">
        <v>9000</v>
      </c>
      <c r="L59" s="136">
        <v>0</v>
      </c>
      <c r="M59" s="136">
        <v>0</v>
      </c>
      <c r="N59" s="136">
        <v>0</v>
      </c>
    </row>
    <row r="60" spans="1:14" s="21" customFormat="1" ht="30.75" customHeight="1">
      <c r="A60" s="483" t="s">
        <v>38</v>
      </c>
      <c r="B60" s="483"/>
      <c r="C60" s="483"/>
      <c r="D60" s="484"/>
      <c r="E60" s="138">
        <f>SUM(E8+E41+E53+E48)</f>
        <v>0</v>
      </c>
      <c r="F60" s="138">
        <f aca="true" t="shared" si="12" ref="F60:N60">SUM(F8+F41+F53+F48)</f>
        <v>0</v>
      </c>
      <c r="G60" s="138">
        <f t="shared" si="12"/>
        <v>0</v>
      </c>
      <c r="H60" s="138">
        <f t="shared" si="12"/>
        <v>0</v>
      </c>
      <c r="I60" s="138">
        <f t="shared" si="12"/>
        <v>0</v>
      </c>
      <c r="J60" s="138">
        <f t="shared" si="12"/>
        <v>4809500</v>
      </c>
      <c r="K60" s="138">
        <f t="shared" si="12"/>
        <v>4809500</v>
      </c>
      <c r="L60" s="138">
        <f t="shared" si="12"/>
        <v>0</v>
      </c>
      <c r="M60" s="138">
        <f t="shared" si="12"/>
        <v>0</v>
      </c>
      <c r="N60" s="138">
        <f t="shared" si="12"/>
        <v>0</v>
      </c>
    </row>
    <row r="61" spans="1:14" ht="39.75" customHeight="1">
      <c r="A61" s="11"/>
      <c r="B61" s="11"/>
      <c r="C61" s="11"/>
      <c r="D61" s="9"/>
      <c r="E61" s="59"/>
      <c r="F61" s="59"/>
      <c r="G61" s="59"/>
      <c r="H61" s="59"/>
      <c r="I61" s="59"/>
      <c r="J61" s="59"/>
      <c r="K61" s="59"/>
      <c r="L61" s="59"/>
      <c r="M61" s="59"/>
      <c r="N61" s="59"/>
    </row>
    <row r="62" spans="1:14" ht="24" customHeight="1">
      <c r="A62" s="11"/>
      <c r="B62" s="11"/>
      <c r="C62" s="481" t="s">
        <v>392</v>
      </c>
      <c r="D62" s="482"/>
      <c r="E62" s="142">
        <f>E60-E70</f>
        <v>0</v>
      </c>
      <c r="F62" s="142">
        <f aca="true" t="shared" si="13" ref="F62:N62">F60-F70</f>
        <v>0</v>
      </c>
      <c r="G62" s="142">
        <f t="shared" si="13"/>
        <v>0</v>
      </c>
      <c r="H62" s="142">
        <f t="shared" si="13"/>
        <v>0</v>
      </c>
      <c r="I62" s="142">
        <f t="shared" si="13"/>
        <v>0</v>
      </c>
      <c r="J62" s="142">
        <f t="shared" si="13"/>
        <v>0</v>
      </c>
      <c r="K62" s="142">
        <f t="shared" si="13"/>
        <v>0</v>
      </c>
      <c r="L62" s="142">
        <f t="shared" si="13"/>
        <v>0</v>
      </c>
      <c r="M62" s="142">
        <f t="shared" si="13"/>
        <v>0</v>
      </c>
      <c r="N62" s="142">
        <f t="shared" si="13"/>
        <v>0</v>
      </c>
    </row>
    <row r="63" spans="1:14" ht="26.25" customHeight="1">
      <c r="A63" s="11"/>
      <c r="B63" s="11"/>
      <c r="C63" s="11"/>
      <c r="D63" s="9"/>
      <c r="E63" s="59"/>
      <c r="F63" s="59"/>
      <c r="G63" s="59"/>
      <c r="H63" s="59"/>
      <c r="I63" s="59"/>
      <c r="J63" s="59"/>
      <c r="K63" s="59"/>
      <c r="L63" s="59"/>
      <c r="M63" s="59"/>
      <c r="N63" s="59"/>
    </row>
    <row r="64" spans="1:14" ht="15" customHeight="1">
      <c r="A64" s="139"/>
      <c r="B64" s="140"/>
      <c r="C64" s="486">
        <v>2310</v>
      </c>
      <c r="D64" s="486"/>
      <c r="E64" s="66">
        <f>E55</f>
        <v>0</v>
      </c>
      <c r="F64" s="66">
        <f>F55</f>
        <v>0</v>
      </c>
      <c r="G64" s="66">
        <f>G55</f>
        <v>0</v>
      </c>
      <c r="H64" s="66">
        <f>H55</f>
        <v>0</v>
      </c>
      <c r="I64" s="66">
        <f>I55</f>
        <v>0</v>
      </c>
      <c r="J64" s="66">
        <f aca="true" t="shared" si="14" ref="J64:J69">SUM(K64:N64)</f>
        <v>27000</v>
      </c>
      <c r="K64" s="66">
        <f>K55</f>
        <v>27000</v>
      </c>
      <c r="L64" s="66">
        <f>L55</f>
        <v>0</v>
      </c>
      <c r="M64" s="66">
        <f>M55</f>
        <v>0</v>
      </c>
      <c r="N64" s="66">
        <f>N55</f>
        <v>0</v>
      </c>
    </row>
    <row r="65" spans="1:14" ht="15" customHeight="1">
      <c r="A65" s="139"/>
      <c r="B65" s="140"/>
      <c r="C65" s="486">
        <v>2540</v>
      </c>
      <c r="D65" s="486"/>
      <c r="E65" s="66">
        <f>E10+E23+E46</f>
        <v>0</v>
      </c>
      <c r="F65" s="66">
        <f>F10+F23+F46</f>
        <v>0</v>
      </c>
      <c r="G65" s="66">
        <f>G10+G23+G46</f>
        <v>0</v>
      </c>
      <c r="H65" s="66">
        <f>H10+H23+H46</f>
        <v>0</v>
      </c>
      <c r="I65" s="66">
        <f>I10+I23+I46</f>
        <v>0</v>
      </c>
      <c r="J65" s="66">
        <f t="shared" si="14"/>
        <v>4589000</v>
      </c>
      <c r="K65" s="66">
        <f>K10+K23+K46+K43</f>
        <v>4589000</v>
      </c>
      <c r="L65" s="66">
        <f>L10+L23+L46+L43</f>
        <v>0</v>
      </c>
      <c r="M65" s="66">
        <f>M10+M23+M46+M43</f>
        <v>0</v>
      </c>
      <c r="N65" s="66">
        <f>N10+N23+N46+N43</f>
        <v>0</v>
      </c>
    </row>
    <row r="66" spans="1:14" ht="15" customHeight="1">
      <c r="A66" s="139"/>
      <c r="B66" s="140"/>
      <c r="C66" s="486">
        <v>2820</v>
      </c>
      <c r="D66" s="486"/>
      <c r="E66" s="66">
        <f>E39</f>
        <v>0</v>
      </c>
      <c r="F66" s="66">
        <f>F39</f>
        <v>0</v>
      </c>
      <c r="G66" s="66">
        <f>G39</f>
        <v>0</v>
      </c>
      <c r="H66" s="66">
        <f>H39</f>
        <v>0</v>
      </c>
      <c r="I66" s="66">
        <f>I39</f>
        <v>0</v>
      </c>
      <c r="J66" s="66">
        <f t="shared" si="14"/>
        <v>125000</v>
      </c>
      <c r="K66" s="66">
        <f>K39</f>
        <v>125000</v>
      </c>
      <c r="L66" s="66">
        <f>L39</f>
        <v>0</v>
      </c>
      <c r="M66" s="66">
        <f>M39</f>
        <v>0</v>
      </c>
      <c r="N66" s="66">
        <f>N39</f>
        <v>0</v>
      </c>
    </row>
    <row r="67" spans="1:14" ht="15" customHeight="1">
      <c r="A67" s="139"/>
      <c r="B67" s="140"/>
      <c r="C67" s="487">
        <v>4170</v>
      </c>
      <c r="D67" s="487"/>
      <c r="E67" s="66">
        <f>E36</f>
        <v>0</v>
      </c>
      <c r="F67" s="66">
        <f>F36</f>
        <v>0</v>
      </c>
      <c r="G67" s="66">
        <f>G36</f>
        <v>0</v>
      </c>
      <c r="H67" s="66">
        <f>H36</f>
        <v>0</v>
      </c>
      <c r="I67" s="66">
        <f>I36</f>
        <v>0</v>
      </c>
      <c r="J67" s="66">
        <f t="shared" si="14"/>
        <v>5000</v>
      </c>
      <c r="K67" s="66">
        <f>K36+K50</f>
        <v>5000</v>
      </c>
      <c r="L67" s="66">
        <f>L36+L50</f>
        <v>0</v>
      </c>
      <c r="M67" s="66">
        <f>M36+M50</f>
        <v>0</v>
      </c>
      <c r="N67" s="66">
        <f>N36+N50</f>
        <v>0</v>
      </c>
    </row>
    <row r="68" spans="1:14" ht="15" customHeight="1">
      <c r="A68" s="139"/>
      <c r="B68" s="140"/>
      <c r="C68" s="487">
        <v>4210</v>
      </c>
      <c r="D68" s="487"/>
      <c r="E68" s="66">
        <f aca="true" t="shared" si="15" ref="E68:I69">E37+E58</f>
        <v>0</v>
      </c>
      <c r="F68" s="66">
        <f t="shared" si="15"/>
        <v>0</v>
      </c>
      <c r="G68" s="66">
        <f t="shared" si="15"/>
        <v>0</v>
      </c>
      <c r="H68" s="66">
        <f t="shared" si="15"/>
        <v>0</v>
      </c>
      <c r="I68" s="66">
        <f t="shared" si="15"/>
        <v>0</v>
      </c>
      <c r="J68" s="66">
        <f t="shared" si="14"/>
        <v>17000</v>
      </c>
      <c r="K68" s="66">
        <f aca="true" t="shared" si="16" ref="K68:N69">K37+K58+K51</f>
        <v>17000</v>
      </c>
      <c r="L68" s="66">
        <f t="shared" si="16"/>
        <v>0</v>
      </c>
      <c r="M68" s="66">
        <f t="shared" si="16"/>
        <v>0</v>
      </c>
      <c r="N68" s="66">
        <f t="shared" si="16"/>
        <v>0</v>
      </c>
    </row>
    <row r="69" spans="1:14" ht="15" customHeight="1">
      <c r="A69" s="139"/>
      <c r="B69" s="140"/>
      <c r="C69" s="487">
        <v>4300</v>
      </c>
      <c r="D69" s="487"/>
      <c r="E69" s="66">
        <f t="shared" si="15"/>
        <v>0</v>
      </c>
      <c r="F69" s="66">
        <f t="shared" si="15"/>
        <v>0</v>
      </c>
      <c r="G69" s="66">
        <f t="shared" si="15"/>
        <v>0</v>
      </c>
      <c r="H69" s="66">
        <f t="shared" si="15"/>
        <v>0</v>
      </c>
      <c r="I69" s="66">
        <f t="shared" si="15"/>
        <v>0</v>
      </c>
      <c r="J69" s="66">
        <f t="shared" si="14"/>
        <v>46500</v>
      </c>
      <c r="K69" s="66">
        <f t="shared" si="16"/>
        <v>46500</v>
      </c>
      <c r="L69" s="66">
        <f t="shared" si="16"/>
        <v>0</v>
      </c>
      <c r="M69" s="66">
        <f t="shared" si="16"/>
        <v>0</v>
      </c>
      <c r="N69" s="66">
        <f t="shared" si="16"/>
        <v>0</v>
      </c>
    </row>
    <row r="70" spans="1:14" ht="15" customHeight="1">
      <c r="A70" s="141"/>
      <c r="B70" s="141"/>
      <c r="C70" s="485" t="s">
        <v>297</v>
      </c>
      <c r="D70" s="485"/>
      <c r="E70" s="67">
        <f>SUM(E64:E69)</f>
        <v>0</v>
      </c>
      <c r="F70" s="67">
        <f aca="true" t="shared" si="17" ref="F70:N70">SUM(F64:F69)</f>
        <v>0</v>
      </c>
      <c r="G70" s="67">
        <f t="shared" si="17"/>
        <v>0</v>
      </c>
      <c r="H70" s="67">
        <f t="shared" si="17"/>
        <v>0</v>
      </c>
      <c r="I70" s="67">
        <f t="shared" si="17"/>
        <v>0</v>
      </c>
      <c r="J70" s="67">
        <f t="shared" si="17"/>
        <v>4809500</v>
      </c>
      <c r="K70" s="67">
        <f t="shared" si="17"/>
        <v>4809500</v>
      </c>
      <c r="L70" s="67">
        <f t="shared" si="17"/>
        <v>0</v>
      </c>
      <c r="M70" s="67">
        <f t="shared" si="17"/>
        <v>0</v>
      </c>
      <c r="N70" s="67">
        <f t="shared" si="17"/>
        <v>0</v>
      </c>
    </row>
  </sheetData>
  <sheetProtection/>
  <mergeCells count="21">
    <mergeCell ref="C70:D70"/>
    <mergeCell ref="C66:D66"/>
    <mergeCell ref="C67:D67"/>
    <mergeCell ref="C68:D68"/>
    <mergeCell ref="C69:D69"/>
    <mergeCell ref="C64:D64"/>
    <mergeCell ref="C65:D65"/>
    <mergeCell ref="A1:N1"/>
    <mergeCell ref="A2:N2"/>
    <mergeCell ref="A3:N3"/>
    <mergeCell ref="A5:N5"/>
    <mergeCell ref="K6:N6"/>
    <mergeCell ref="A6:A7"/>
    <mergeCell ref="C62:D62"/>
    <mergeCell ref="D6:D7"/>
    <mergeCell ref="J6:J7"/>
    <mergeCell ref="B6:B7"/>
    <mergeCell ref="E6:E7"/>
    <mergeCell ref="F6:I6"/>
    <mergeCell ref="A60:D60"/>
    <mergeCell ref="C6:C7"/>
  </mergeCells>
  <printOptions horizontalCentered="1"/>
  <pageMargins left="0.3937007874015748" right="0.3937007874015748" top="1.1811023622047245" bottom="0.5511811023622047" header="0.4724409448818898" footer="0.31496062992125984"/>
  <pageSetup horizontalDpi="600" verticalDpi="600" orientation="landscape" paperSize="9" scale="80" r:id="rId1"/>
  <headerFooter>
    <oddHeader>&amp;R&amp;10Załącznik  Nr 5 do Uchwały Nr 125/11  
Zarządu Powiatu 
w Stargardzie Szczecińskim  
z dnia 13 stycznia 2011 r.</oddHeader>
  </headerFooter>
  <rowBreaks count="1" manualBreakCount="1">
    <brk id="60" max="255" man="1"/>
  </rowBreaks>
  <ignoredErrors>
    <ignoredError sqref="J39 J64:J69" formula="1"/>
    <ignoredError sqref="B57:C57 B58:C59" numberStoredAsText="1"/>
  </ignoredError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1:N23"/>
  <sheetViews>
    <sheetView zoomScalePageLayoutView="0" workbookViewId="0" topLeftCell="A1">
      <pane ySplit="7" topLeftCell="A23" activePane="bottomLeft" state="frozen"/>
      <selection pane="topLeft" activeCell="A1" sqref="A1"/>
      <selection pane="bottomLeft" activeCell="A5" sqref="A5:IV5"/>
    </sheetView>
  </sheetViews>
  <sheetFormatPr defaultColWidth="8.796875" defaultRowHeight="14.25"/>
  <cols>
    <col min="4" max="4" width="32.8984375" style="0" customWidth="1"/>
    <col min="5" max="9" width="9" style="63" customWidth="1"/>
    <col min="10" max="14" width="9.8984375" style="62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52"/>
      <c r="K4" s="152"/>
      <c r="L4" s="152"/>
      <c r="M4" s="152"/>
      <c r="N4" s="152"/>
    </row>
    <row r="5" spans="1:14" s="34" customFormat="1" ht="23.25" customHeight="1">
      <c r="A5" s="488" t="s">
        <v>117</v>
      </c>
      <c r="B5" s="489"/>
      <c r="C5" s="489"/>
      <c r="D5" s="489"/>
      <c r="E5" s="489"/>
      <c r="F5" s="489"/>
      <c r="G5" s="489"/>
      <c r="H5" s="489"/>
      <c r="I5" s="489"/>
      <c r="J5" s="489"/>
      <c r="K5" s="489"/>
      <c r="L5" s="489"/>
      <c r="M5" s="489"/>
      <c r="N5" s="490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91" t="s">
        <v>9</v>
      </c>
      <c r="K6" s="492" t="s">
        <v>8</v>
      </c>
      <c r="L6" s="492"/>
      <c r="M6" s="492"/>
      <c r="N6" s="492"/>
    </row>
    <row r="7" spans="1:14" s="34" customFormat="1" ht="109.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91"/>
      <c r="K7" s="274" t="s">
        <v>10</v>
      </c>
      <c r="L7" s="274" t="s">
        <v>11</v>
      </c>
      <c r="M7" s="275" t="s">
        <v>12</v>
      </c>
      <c r="N7" s="273" t="s">
        <v>367</v>
      </c>
    </row>
    <row r="8" spans="1:14" s="88" customFormat="1" ht="25.5" customHeight="1">
      <c r="A8" s="147" t="s">
        <v>118</v>
      </c>
      <c r="B8" s="147"/>
      <c r="C8" s="147"/>
      <c r="D8" s="119" t="s">
        <v>119</v>
      </c>
      <c r="E8" s="148">
        <f>SUM(E9+E12)</f>
        <v>0</v>
      </c>
      <c r="F8" s="148">
        <f aca="true" t="shared" si="0" ref="F8:N8">SUM(F9+F12)</f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185000</v>
      </c>
      <c r="K8" s="148">
        <f t="shared" si="0"/>
        <v>185000</v>
      </c>
      <c r="L8" s="148">
        <f t="shared" si="0"/>
        <v>0</v>
      </c>
      <c r="M8" s="148">
        <f t="shared" si="0"/>
        <v>0</v>
      </c>
      <c r="N8" s="148">
        <f t="shared" si="0"/>
        <v>0</v>
      </c>
    </row>
    <row r="9" spans="1:14" s="88" customFormat="1" ht="25.5" customHeight="1">
      <c r="A9" s="97"/>
      <c r="B9" s="268" t="s">
        <v>120</v>
      </c>
      <c r="C9" s="268"/>
      <c r="D9" s="253" t="s">
        <v>121</v>
      </c>
      <c r="E9" s="269">
        <f>SUM(E10)</f>
        <v>0</v>
      </c>
      <c r="F9" s="269">
        <f>SUM(F10)</f>
        <v>0</v>
      </c>
      <c r="G9" s="269">
        <f>SUM(G10)</f>
        <v>0</v>
      </c>
      <c r="H9" s="269">
        <f>SUM(H10)</f>
        <v>0</v>
      </c>
      <c r="I9" s="269">
        <f>SUM(I10)</f>
        <v>0</v>
      </c>
      <c r="J9" s="269">
        <f>SUM(K9:N9)</f>
        <v>150000</v>
      </c>
      <c r="K9" s="269">
        <f>SUM(K10:K11)</f>
        <v>150000</v>
      </c>
      <c r="L9" s="269">
        <f>SUM(L10:L11)</f>
        <v>0</v>
      </c>
      <c r="M9" s="269">
        <f>SUM(M10:M11)</f>
        <v>0</v>
      </c>
      <c r="N9" s="269">
        <f>SUM(N10:N11)</f>
        <v>0</v>
      </c>
    </row>
    <row r="10" spans="1:14" s="88" customFormat="1" ht="30" customHeight="1">
      <c r="A10" s="97"/>
      <c r="B10" s="35"/>
      <c r="C10" s="35" t="s">
        <v>67</v>
      </c>
      <c r="D10" s="50" t="s">
        <v>68</v>
      </c>
      <c r="E10" s="79">
        <f>SUM(F10+G10+H10+I10)</f>
        <v>0</v>
      </c>
      <c r="F10" s="79">
        <v>0</v>
      </c>
      <c r="G10" s="79">
        <v>0</v>
      </c>
      <c r="H10" s="79">
        <v>0</v>
      </c>
      <c r="I10" s="79">
        <v>0</v>
      </c>
      <c r="J10" s="79">
        <f>SUM(K10+L10+M10+N10)</f>
        <v>75000</v>
      </c>
      <c r="K10" s="79">
        <v>75000</v>
      </c>
      <c r="L10" s="79">
        <v>0</v>
      </c>
      <c r="M10" s="79">
        <v>0</v>
      </c>
      <c r="N10" s="79">
        <v>0</v>
      </c>
    </row>
    <row r="11" spans="1:14" s="88" customFormat="1" ht="30" customHeight="1">
      <c r="A11" s="97"/>
      <c r="B11" s="35"/>
      <c r="C11" s="35" t="s">
        <v>26</v>
      </c>
      <c r="D11" s="50" t="s">
        <v>27</v>
      </c>
      <c r="E11" s="79">
        <f>SUM(F11+G11+H11+I11)</f>
        <v>0</v>
      </c>
      <c r="F11" s="79">
        <v>0</v>
      </c>
      <c r="G11" s="79">
        <v>0</v>
      </c>
      <c r="H11" s="79">
        <v>0</v>
      </c>
      <c r="I11" s="79">
        <v>0</v>
      </c>
      <c r="J11" s="79">
        <f>SUM(K11+L11+M11+N11)</f>
        <v>75000</v>
      </c>
      <c r="K11" s="79">
        <v>75000</v>
      </c>
      <c r="L11" s="79">
        <v>0</v>
      </c>
      <c r="M11" s="79">
        <v>0</v>
      </c>
      <c r="N11" s="79">
        <v>0</v>
      </c>
    </row>
    <row r="12" spans="1:14" s="88" customFormat="1" ht="25.5" customHeight="1">
      <c r="A12" s="97"/>
      <c r="B12" s="268" t="s">
        <v>122</v>
      </c>
      <c r="C12" s="268"/>
      <c r="D12" s="253" t="s">
        <v>123</v>
      </c>
      <c r="E12" s="269">
        <f>SUM(E13)</f>
        <v>0</v>
      </c>
      <c r="F12" s="269">
        <f aca="true" t="shared" si="1" ref="F12:N12">SUM(F13)</f>
        <v>0</v>
      </c>
      <c r="G12" s="269">
        <f t="shared" si="1"/>
        <v>0</v>
      </c>
      <c r="H12" s="269">
        <f t="shared" si="1"/>
        <v>0</v>
      </c>
      <c r="I12" s="269">
        <f t="shared" si="1"/>
        <v>0</v>
      </c>
      <c r="J12" s="269">
        <f t="shared" si="1"/>
        <v>35000</v>
      </c>
      <c r="K12" s="269">
        <f t="shared" si="1"/>
        <v>35000</v>
      </c>
      <c r="L12" s="269">
        <f t="shared" si="1"/>
        <v>0</v>
      </c>
      <c r="M12" s="269">
        <f t="shared" si="1"/>
        <v>0</v>
      </c>
      <c r="N12" s="269">
        <f t="shared" si="1"/>
        <v>0</v>
      </c>
    </row>
    <row r="13" spans="1:14" s="88" customFormat="1" ht="25.5" customHeight="1">
      <c r="A13" s="97"/>
      <c r="B13" s="35"/>
      <c r="C13" s="35" t="s">
        <v>26</v>
      </c>
      <c r="D13" s="50" t="s">
        <v>27</v>
      </c>
      <c r="E13" s="79">
        <f>SUM(F13+G13+H13+I13)</f>
        <v>0</v>
      </c>
      <c r="F13" s="79">
        <v>0</v>
      </c>
      <c r="G13" s="79">
        <v>0</v>
      </c>
      <c r="H13" s="79">
        <v>0</v>
      </c>
      <c r="I13" s="79">
        <v>0</v>
      </c>
      <c r="J13" s="79">
        <f>SUM(K13+L13+M13+N13)</f>
        <v>35000</v>
      </c>
      <c r="K13" s="79">
        <v>35000</v>
      </c>
      <c r="L13" s="79">
        <v>0</v>
      </c>
      <c r="M13" s="79">
        <v>0</v>
      </c>
      <c r="N13" s="79">
        <v>0</v>
      </c>
    </row>
    <row r="14" spans="1:14" s="21" customFormat="1" ht="24" customHeight="1">
      <c r="A14" s="143">
        <v>750</v>
      </c>
      <c r="B14" s="143"/>
      <c r="C14" s="143"/>
      <c r="D14" s="144" t="s">
        <v>15</v>
      </c>
      <c r="E14" s="145">
        <f>SUM(E15)</f>
        <v>2000</v>
      </c>
      <c r="F14" s="145">
        <f aca="true" t="shared" si="2" ref="F14:N15">SUM(F15)</f>
        <v>2000</v>
      </c>
      <c r="G14" s="146">
        <f t="shared" si="2"/>
        <v>0</v>
      </c>
      <c r="H14" s="146">
        <f t="shared" si="2"/>
        <v>0</v>
      </c>
      <c r="I14" s="146">
        <f t="shared" si="2"/>
        <v>0</v>
      </c>
      <c r="J14" s="145">
        <f>SUM(K14:N14)</f>
        <v>12200</v>
      </c>
      <c r="K14" s="145">
        <f t="shared" si="2"/>
        <v>12200</v>
      </c>
      <c r="L14" s="145">
        <f t="shared" si="2"/>
        <v>0</v>
      </c>
      <c r="M14" s="145">
        <f t="shared" si="2"/>
        <v>0</v>
      </c>
      <c r="N14" s="145">
        <f t="shared" si="2"/>
        <v>0</v>
      </c>
    </row>
    <row r="15" spans="1:14" s="21" customFormat="1" ht="25.5" customHeight="1">
      <c r="A15" s="248"/>
      <c r="B15" s="265">
        <v>75020</v>
      </c>
      <c r="C15" s="265"/>
      <c r="D15" s="270" t="s">
        <v>17</v>
      </c>
      <c r="E15" s="267">
        <f>SUM(E16)</f>
        <v>2000</v>
      </c>
      <c r="F15" s="267">
        <f t="shared" si="2"/>
        <v>2000</v>
      </c>
      <c r="G15" s="271">
        <f t="shared" si="2"/>
        <v>0</v>
      </c>
      <c r="H15" s="271">
        <f t="shared" si="2"/>
        <v>0</v>
      </c>
      <c r="I15" s="271">
        <f t="shared" si="2"/>
        <v>0</v>
      </c>
      <c r="J15" s="267">
        <f>SUM(K15:N15)</f>
        <v>12200</v>
      </c>
      <c r="K15" s="267">
        <f>SUM(K16:K17)</f>
        <v>12200</v>
      </c>
      <c r="L15" s="267">
        <f>SUM(L16:L17)</f>
        <v>0</v>
      </c>
      <c r="M15" s="267">
        <f>SUM(M16:M17)</f>
        <v>0</v>
      </c>
      <c r="N15" s="267">
        <f>SUM(N16:N17)</f>
        <v>0</v>
      </c>
    </row>
    <row r="16" spans="1:14" s="21" customFormat="1" ht="30" customHeight="1">
      <c r="A16" s="248"/>
      <c r="B16" s="85"/>
      <c r="C16" s="86" t="s">
        <v>124</v>
      </c>
      <c r="D16" s="87" t="s">
        <v>125</v>
      </c>
      <c r="E16" s="55">
        <f>SUM(I16+H16+G16+F16)</f>
        <v>2000</v>
      </c>
      <c r="F16" s="55">
        <v>2000</v>
      </c>
      <c r="G16" s="68">
        <v>0</v>
      </c>
      <c r="H16" s="68">
        <v>0</v>
      </c>
      <c r="I16" s="68">
        <v>0</v>
      </c>
      <c r="J16" s="55">
        <f>K16+L16+M16+N16</f>
        <v>0</v>
      </c>
      <c r="K16" s="55">
        <v>0</v>
      </c>
      <c r="L16" s="55">
        <v>0</v>
      </c>
      <c r="M16" s="55">
        <v>0</v>
      </c>
      <c r="N16" s="55">
        <v>0</v>
      </c>
    </row>
    <row r="17" spans="1:14" s="21" customFormat="1" ht="30" customHeight="1">
      <c r="A17" s="248"/>
      <c r="B17" s="85"/>
      <c r="C17" s="35" t="s">
        <v>26</v>
      </c>
      <c r="D17" s="50" t="s">
        <v>27</v>
      </c>
      <c r="E17" s="79">
        <f>SUM(F17+G17+H17+I17)</f>
        <v>0</v>
      </c>
      <c r="F17" s="79">
        <v>0</v>
      </c>
      <c r="G17" s="79">
        <v>0</v>
      </c>
      <c r="H17" s="79">
        <v>0</v>
      </c>
      <c r="I17" s="79">
        <v>0</v>
      </c>
      <c r="J17" s="79">
        <f>SUM(K17+L17+M17+N17)</f>
        <v>12200</v>
      </c>
      <c r="K17" s="79">
        <v>12200</v>
      </c>
      <c r="L17" s="79">
        <v>0</v>
      </c>
      <c r="M17" s="79">
        <v>0</v>
      </c>
      <c r="N17" s="79">
        <v>0</v>
      </c>
    </row>
    <row r="18" spans="1:14" s="21" customFormat="1" ht="29.25" customHeight="1">
      <c r="A18" s="143">
        <v>900</v>
      </c>
      <c r="B18" s="143"/>
      <c r="C18" s="143"/>
      <c r="D18" s="144" t="s">
        <v>391</v>
      </c>
      <c r="E18" s="145">
        <f>SUM(E19)</f>
        <v>130000</v>
      </c>
      <c r="F18" s="145">
        <f>SUM(F19)</f>
        <v>130000</v>
      </c>
      <c r="G18" s="146">
        <f>SUM(G19)</f>
        <v>0</v>
      </c>
      <c r="H18" s="146">
        <f>SUM(H19)</f>
        <v>0</v>
      </c>
      <c r="I18" s="146">
        <f>SUM(I19)</f>
        <v>0</v>
      </c>
      <c r="J18" s="145">
        <f>SUM(K18:N18)</f>
        <v>0</v>
      </c>
      <c r="K18" s="145">
        <f>SUM(K19)</f>
        <v>0</v>
      </c>
      <c r="L18" s="145">
        <f>SUM(L19)</f>
        <v>0</v>
      </c>
      <c r="M18" s="145">
        <f>SUM(M19)</f>
        <v>0</v>
      </c>
      <c r="N18" s="145">
        <f>SUM(N19)</f>
        <v>0</v>
      </c>
    </row>
    <row r="19" spans="1:14" s="256" customFormat="1" ht="38.25" customHeight="1">
      <c r="A19" s="264"/>
      <c r="B19" s="265">
        <v>90019</v>
      </c>
      <c r="C19" s="265"/>
      <c r="D19" s="266" t="s">
        <v>402</v>
      </c>
      <c r="E19" s="267">
        <f>SUM(F19:I19)</f>
        <v>130000</v>
      </c>
      <c r="F19" s="267">
        <f>SUM(F20:F22)</f>
        <v>130000</v>
      </c>
      <c r="G19" s="267">
        <f>SUM(G20:G22)</f>
        <v>0</v>
      </c>
      <c r="H19" s="267">
        <f>SUM(H20:H22)</f>
        <v>0</v>
      </c>
      <c r="I19" s="267">
        <f>SUM(I20:I22)</f>
        <v>0</v>
      </c>
      <c r="J19" s="267">
        <f>SUM(K19:N19)</f>
        <v>0</v>
      </c>
      <c r="K19" s="267">
        <f>SUM(K20:K21)</f>
        <v>0</v>
      </c>
      <c r="L19" s="267">
        <f>SUM(L20:L21)</f>
        <v>0</v>
      </c>
      <c r="M19" s="267">
        <f>SUM(M20:M21)</f>
        <v>0</v>
      </c>
      <c r="N19" s="267">
        <f>SUM(N20:N21)</f>
        <v>0</v>
      </c>
    </row>
    <row r="20" spans="1:14" s="21" customFormat="1" ht="48.75" customHeight="1">
      <c r="A20" s="248"/>
      <c r="B20" s="85"/>
      <c r="C20" s="153" t="s">
        <v>403</v>
      </c>
      <c r="D20" s="154" t="s">
        <v>404</v>
      </c>
      <c r="E20" s="55">
        <f>SUM(I20+H20+G20+F20)</f>
        <v>7000</v>
      </c>
      <c r="F20" s="55">
        <v>7000</v>
      </c>
      <c r="G20" s="68">
        <v>0</v>
      </c>
      <c r="H20" s="68">
        <v>0</v>
      </c>
      <c r="I20" s="68">
        <v>0</v>
      </c>
      <c r="J20" s="55">
        <f>K20+L20+M20+N20</f>
        <v>0</v>
      </c>
      <c r="K20" s="55">
        <v>0</v>
      </c>
      <c r="L20" s="55">
        <v>0</v>
      </c>
      <c r="M20" s="55">
        <v>0</v>
      </c>
      <c r="N20" s="55">
        <v>0</v>
      </c>
    </row>
    <row r="21" spans="1:14" s="21" customFormat="1" ht="30" customHeight="1">
      <c r="A21" s="248"/>
      <c r="B21" s="85"/>
      <c r="C21" s="153" t="s">
        <v>124</v>
      </c>
      <c r="D21" s="154" t="s">
        <v>405</v>
      </c>
      <c r="E21" s="79">
        <f>SUM(F21+G21+H21+I21)</f>
        <v>121000</v>
      </c>
      <c r="F21" s="79">
        <v>121000</v>
      </c>
      <c r="G21" s="79">
        <v>0</v>
      </c>
      <c r="H21" s="79">
        <v>0</v>
      </c>
      <c r="I21" s="79">
        <v>0</v>
      </c>
      <c r="J21" s="79">
        <f>SUM(K21+L21+M21+N21)</f>
        <v>0</v>
      </c>
      <c r="K21" s="79">
        <v>0</v>
      </c>
      <c r="L21" s="79">
        <v>0</v>
      </c>
      <c r="M21" s="79">
        <v>0</v>
      </c>
      <c r="N21" s="79">
        <v>0</v>
      </c>
    </row>
    <row r="22" spans="1:14" s="21" customFormat="1" ht="30" customHeight="1">
      <c r="A22" s="248"/>
      <c r="B22" s="85"/>
      <c r="C22" s="153" t="s">
        <v>323</v>
      </c>
      <c r="D22" s="154" t="s">
        <v>324</v>
      </c>
      <c r="E22" s="79">
        <f>SUM(F22+G22+H22+I22)</f>
        <v>2000</v>
      </c>
      <c r="F22" s="79">
        <v>2000</v>
      </c>
      <c r="G22" s="79">
        <v>0</v>
      </c>
      <c r="H22" s="79">
        <v>0</v>
      </c>
      <c r="I22" s="79">
        <v>0</v>
      </c>
      <c r="J22" s="79">
        <f>SUM(K22+L22+M22+N22)</f>
        <v>0</v>
      </c>
      <c r="K22" s="79">
        <v>0</v>
      </c>
      <c r="L22" s="79">
        <v>0</v>
      </c>
      <c r="M22" s="79">
        <v>0</v>
      </c>
      <c r="N22" s="79">
        <v>0</v>
      </c>
    </row>
    <row r="23" spans="1:14" ht="34.5" customHeight="1">
      <c r="A23" s="471" t="s">
        <v>38</v>
      </c>
      <c r="B23" s="471"/>
      <c r="C23" s="471"/>
      <c r="D23" s="472"/>
      <c r="E23" s="117">
        <f>SUM(F23:I23)</f>
        <v>132000</v>
      </c>
      <c r="F23" s="117">
        <f aca="true" t="shared" si="3" ref="F23:N23">F18+F14+F8</f>
        <v>132000</v>
      </c>
      <c r="G23" s="117">
        <f t="shared" si="3"/>
        <v>0</v>
      </c>
      <c r="H23" s="117">
        <f t="shared" si="3"/>
        <v>0</v>
      </c>
      <c r="I23" s="117">
        <f t="shared" si="3"/>
        <v>0</v>
      </c>
      <c r="J23" s="117">
        <f>SUM(K23:N23)</f>
        <v>197200</v>
      </c>
      <c r="K23" s="117">
        <f t="shared" si="3"/>
        <v>197200</v>
      </c>
      <c r="L23" s="117">
        <f t="shared" si="3"/>
        <v>0</v>
      </c>
      <c r="M23" s="117">
        <f t="shared" si="3"/>
        <v>0</v>
      </c>
      <c r="N23" s="117">
        <f t="shared" si="3"/>
        <v>0</v>
      </c>
    </row>
  </sheetData>
  <sheetProtection/>
  <mergeCells count="13">
    <mergeCell ref="B6:B7"/>
    <mergeCell ref="C6:C7"/>
    <mergeCell ref="D6:D7"/>
    <mergeCell ref="A1:N1"/>
    <mergeCell ref="A2:N2"/>
    <mergeCell ref="A3:N3"/>
    <mergeCell ref="A5:N5"/>
    <mergeCell ref="A23:D23"/>
    <mergeCell ref="E6:E7"/>
    <mergeCell ref="F6:I6"/>
    <mergeCell ref="J6:J7"/>
    <mergeCell ref="K6:N6"/>
    <mergeCell ref="A6:A7"/>
  </mergeCells>
  <printOptions horizontalCentered="1"/>
  <pageMargins left="0.3937007874015748" right="0.3937007874015748" top="1.062992125984252" bottom="0.5511811023622047" header="0.5118110236220472" footer="0.1968503937007874"/>
  <pageSetup horizontalDpi="600" verticalDpi="600" orientation="landscape" paperSize="9" scale="80" r:id="rId1"/>
  <headerFooter>
    <oddHeader>&amp;R&amp;10Załącznik  Nr 6 do Uchwały Nr 125/11  
Zarządu Powiatu   
w Stargardzie Szczecińskim  
z dnia 13 stycznia 2011 r.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1:N67"/>
  <sheetViews>
    <sheetView zoomScalePageLayoutView="0" workbookViewId="0" topLeftCell="A1">
      <pane ySplit="7" topLeftCell="A29" activePane="bottomLeft" state="frozen"/>
      <selection pane="topLeft" activeCell="A1" sqref="A1"/>
      <selection pane="bottomLeft" activeCell="E44" sqref="E44:N44"/>
    </sheetView>
  </sheetViews>
  <sheetFormatPr defaultColWidth="8.796875" defaultRowHeight="14.25"/>
  <cols>
    <col min="1" max="1" width="7.8984375" style="0" customWidth="1"/>
    <col min="2" max="2" width="8.59765625" style="0" customWidth="1"/>
    <col min="4" max="4" width="32.8984375" style="158" customWidth="1"/>
    <col min="5" max="9" width="9.8984375" style="63" customWidth="1"/>
    <col min="10" max="14" width="9" style="63" customWidth="1"/>
  </cols>
  <sheetData>
    <row r="1" spans="1:14" s="115" customFormat="1" ht="15.75">
      <c r="A1" s="463" t="s">
        <v>0</v>
      </c>
      <c r="B1" s="463"/>
      <c r="C1" s="463"/>
      <c r="D1" s="49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2.5" customHeight="1">
      <c r="A5" s="479" t="s">
        <v>129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08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s="21" customFormat="1" ht="27" customHeight="1">
      <c r="A8" s="147" t="s">
        <v>130</v>
      </c>
      <c r="B8" s="147"/>
      <c r="C8" s="147"/>
      <c r="D8" s="119" t="s">
        <v>131</v>
      </c>
      <c r="E8" s="148">
        <f>SUM(E9)</f>
        <v>0</v>
      </c>
      <c r="F8" s="148">
        <f aca="true" t="shared" si="0" ref="F8:N9">SUM(F9)</f>
        <v>0</v>
      </c>
      <c r="G8" s="148">
        <f t="shared" si="0"/>
        <v>0</v>
      </c>
      <c r="H8" s="148">
        <f t="shared" si="0"/>
        <v>0</v>
      </c>
      <c r="I8" s="148">
        <f t="shared" si="0"/>
        <v>0</v>
      </c>
      <c r="J8" s="148">
        <f t="shared" si="0"/>
        <v>75000</v>
      </c>
      <c r="K8" s="148">
        <f t="shared" si="0"/>
        <v>0</v>
      </c>
      <c r="L8" s="148">
        <f t="shared" si="0"/>
        <v>75000</v>
      </c>
      <c r="M8" s="148">
        <f t="shared" si="0"/>
        <v>0</v>
      </c>
      <c r="N8" s="148">
        <f t="shared" si="0"/>
        <v>0</v>
      </c>
    </row>
    <row r="9" spans="1:14" s="21" customFormat="1" ht="50.25" customHeight="1">
      <c r="A9" s="97"/>
      <c r="B9" s="149" t="s">
        <v>132</v>
      </c>
      <c r="C9" s="149"/>
      <c r="D9" s="159" t="s">
        <v>133</v>
      </c>
      <c r="E9" s="150">
        <f>SUM(E10)</f>
        <v>0</v>
      </c>
      <c r="F9" s="150">
        <f t="shared" si="0"/>
        <v>0</v>
      </c>
      <c r="G9" s="150">
        <f t="shared" si="0"/>
        <v>0</v>
      </c>
      <c r="H9" s="150">
        <f t="shared" si="0"/>
        <v>0</v>
      </c>
      <c r="I9" s="150">
        <f t="shared" si="0"/>
        <v>0</v>
      </c>
      <c r="J9" s="150">
        <f t="shared" si="0"/>
        <v>75000</v>
      </c>
      <c r="K9" s="150">
        <f t="shared" si="0"/>
        <v>0</v>
      </c>
      <c r="L9" s="150">
        <f t="shared" si="0"/>
        <v>75000</v>
      </c>
      <c r="M9" s="150">
        <f t="shared" si="0"/>
        <v>0</v>
      </c>
      <c r="N9" s="150">
        <f t="shared" si="0"/>
        <v>0</v>
      </c>
    </row>
    <row r="10" spans="1:14" s="21" customFormat="1" ht="28.5" customHeight="1">
      <c r="A10" s="97"/>
      <c r="B10" s="35"/>
      <c r="C10" s="49" t="s">
        <v>26</v>
      </c>
      <c r="D10" s="50" t="s">
        <v>27</v>
      </c>
      <c r="E10" s="79">
        <f>SUM(F10+G10+H10+I10)</f>
        <v>0</v>
      </c>
      <c r="F10" s="79">
        <v>0</v>
      </c>
      <c r="G10" s="79">
        <v>0</v>
      </c>
      <c r="H10" s="79">
        <v>0</v>
      </c>
      <c r="I10" s="79">
        <v>0</v>
      </c>
      <c r="J10" s="79">
        <f>SUM(K10+L10+M10+N10)</f>
        <v>75000</v>
      </c>
      <c r="K10" s="79">
        <v>0</v>
      </c>
      <c r="L10" s="80">
        <v>75000</v>
      </c>
      <c r="M10" s="80">
        <v>0</v>
      </c>
      <c r="N10" s="79">
        <v>0</v>
      </c>
    </row>
    <row r="11" spans="1:14" s="21" customFormat="1" ht="27.75" customHeight="1">
      <c r="A11" s="118" t="s">
        <v>134</v>
      </c>
      <c r="B11" s="118"/>
      <c r="C11" s="118"/>
      <c r="D11" s="119" t="s">
        <v>135</v>
      </c>
      <c r="E11" s="148">
        <f>SUM(E12)</f>
        <v>3700510</v>
      </c>
      <c r="F11" s="148">
        <f aca="true" t="shared" si="1" ref="F11:N11">SUM(F12)</f>
        <v>3700510</v>
      </c>
      <c r="G11" s="148">
        <f t="shared" si="1"/>
        <v>0</v>
      </c>
      <c r="H11" s="148">
        <f t="shared" si="1"/>
        <v>0</v>
      </c>
      <c r="I11" s="148">
        <f t="shared" si="1"/>
        <v>0</v>
      </c>
      <c r="J11" s="148">
        <f t="shared" si="1"/>
        <v>348400</v>
      </c>
      <c r="K11" s="148">
        <f t="shared" si="1"/>
        <v>281400</v>
      </c>
      <c r="L11" s="148">
        <f t="shared" si="1"/>
        <v>67000</v>
      </c>
      <c r="M11" s="148">
        <f t="shared" si="1"/>
        <v>0</v>
      </c>
      <c r="N11" s="148">
        <f t="shared" si="1"/>
        <v>0</v>
      </c>
    </row>
    <row r="12" spans="1:14" s="256" customFormat="1" ht="38.25" customHeight="1">
      <c r="A12" s="251"/>
      <c r="B12" s="252" t="s">
        <v>136</v>
      </c>
      <c r="C12" s="252"/>
      <c r="D12" s="276" t="s">
        <v>406</v>
      </c>
      <c r="E12" s="269">
        <f>SUM(F12:I12)</f>
        <v>3700510</v>
      </c>
      <c r="F12" s="269">
        <f>SUM(F13:F28)</f>
        <v>3700510</v>
      </c>
      <c r="G12" s="269">
        <f>SUM(G13:G28)</f>
        <v>0</v>
      </c>
      <c r="H12" s="269">
        <f>SUM(H13:H28)</f>
        <v>0</v>
      </c>
      <c r="I12" s="269">
        <f>SUM(I13:I28)</f>
        <v>0</v>
      </c>
      <c r="J12" s="269">
        <f>SUM(K12:N12)</f>
        <v>348400</v>
      </c>
      <c r="K12" s="269">
        <f>SUM(K13:K28)</f>
        <v>281400</v>
      </c>
      <c r="L12" s="269">
        <f>SUM(L13:L28)</f>
        <v>67000</v>
      </c>
      <c r="M12" s="269">
        <f>SUM(M13:M28)</f>
        <v>0</v>
      </c>
      <c r="N12" s="269">
        <f>SUM(N13:N28)</f>
        <v>0</v>
      </c>
    </row>
    <row r="13" spans="1:14" s="21" customFormat="1" ht="34.5" customHeight="1">
      <c r="A13" s="100"/>
      <c r="B13" s="39"/>
      <c r="C13" s="39" t="s">
        <v>153</v>
      </c>
      <c r="D13" s="36" t="s">
        <v>415</v>
      </c>
      <c r="E13" s="79">
        <f aca="true" t="shared" si="2" ref="E13:E34">SUM(F13+G13+H13+I13)</f>
        <v>510</v>
      </c>
      <c r="F13" s="73">
        <v>510</v>
      </c>
      <c r="G13" s="73">
        <v>0</v>
      </c>
      <c r="H13" s="73">
        <v>0</v>
      </c>
      <c r="I13" s="73">
        <v>0</v>
      </c>
      <c r="J13" s="79">
        <f aca="true" t="shared" si="3" ref="J13:J34">SUM(K13+L13+M13+N13)</f>
        <v>0</v>
      </c>
      <c r="K13" s="73">
        <v>0</v>
      </c>
      <c r="L13" s="73">
        <v>0</v>
      </c>
      <c r="M13" s="73">
        <v>0</v>
      </c>
      <c r="N13" s="73">
        <v>0</v>
      </c>
    </row>
    <row r="14" spans="1:14" s="21" customFormat="1" ht="91.5" customHeight="1">
      <c r="A14" s="100"/>
      <c r="B14" s="39"/>
      <c r="C14" s="3" t="s">
        <v>39</v>
      </c>
      <c r="D14" s="36" t="s">
        <v>363</v>
      </c>
      <c r="E14" s="79">
        <f t="shared" si="2"/>
        <v>200000</v>
      </c>
      <c r="F14" s="73">
        <v>200000</v>
      </c>
      <c r="G14" s="73">
        <v>0</v>
      </c>
      <c r="H14" s="73">
        <v>0</v>
      </c>
      <c r="I14" s="73">
        <v>0</v>
      </c>
      <c r="J14" s="79">
        <f t="shared" si="3"/>
        <v>0</v>
      </c>
      <c r="K14" s="73">
        <v>0</v>
      </c>
      <c r="L14" s="73">
        <v>0</v>
      </c>
      <c r="M14" s="73">
        <v>0</v>
      </c>
      <c r="N14" s="73">
        <v>0</v>
      </c>
    </row>
    <row r="15" spans="1:14" s="21" customFormat="1" ht="45.75" customHeight="1">
      <c r="A15" s="100"/>
      <c r="B15" s="39"/>
      <c r="C15" s="39" t="s">
        <v>154</v>
      </c>
      <c r="D15" s="36" t="s">
        <v>155</v>
      </c>
      <c r="E15" s="79">
        <f t="shared" si="2"/>
        <v>3500000</v>
      </c>
      <c r="F15" s="73">
        <v>3500000</v>
      </c>
      <c r="G15" s="73">
        <v>0</v>
      </c>
      <c r="H15" s="73">
        <v>0</v>
      </c>
      <c r="I15" s="73">
        <v>0</v>
      </c>
      <c r="J15" s="79">
        <f t="shared" si="3"/>
        <v>0</v>
      </c>
      <c r="K15" s="73">
        <v>0</v>
      </c>
      <c r="L15" s="73">
        <v>0</v>
      </c>
      <c r="M15" s="73">
        <v>0</v>
      </c>
      <c r="N15" s="73">
        <v>0</v>
      </c>
    </row>
    <row r="16" spans="1:14" s="21" customFormat="1" ht="24.75" customHeight="1">
      <c r="A16" s="100"/>
      <c r="B16" s="39"/>
      <c r="C16" s="3" t="s">
        <v>22</v>
      </c>
      <c r="D16" s="5" t="s">
        <v>23</v>
      </c>
      <c r="E16" s="79">
        <v>0</v>
      </c>
      <c r="F16" s="79">
        <v>0</v>
      </c>
      <c r="G16" s="79">
        <v>0</v>
      </c>
      <c r="H16" s="79">
        <v>0</v>
      </c>
      <c r="I16" s="79">
        <v>0</v>
      </c>
      <c r="J16" s="79">
        <f t="shared" si="3"/>
        <v>5800</v>
      </c>
      <c r="K16" s="79">
        <v>5800</v>
      </c>
      <c r="L16" s="79">
        <v>0</v>
      </c>
      <c r="M16" s="79">
        <v>0</v>
      </c>
      <c r="N16" s="79">
        <v>0</v>
      </c>
    </row>
    <row r="17" spans="1:14" s="21" customFormat="1" ht="24.75" customHeight="1">
      <c r="A17" s="100"/>
      <c r="B17" s="39"/>
      <c r="C17" s="39" t="s">
        <v>24</v>
      </c>
      <c r="D17" s="50" t="s">
        <v>25</v>
      </c>
      <c r="E17" s="79">
        <f t="shared" si="2"/>
        <v>0</v>
      </c>
      <c r="F17" s="73">
        <v>0</v>
      </c>
      <c r="G17" s="73">
        <v>0</v>
      </c>
      <c r="H17" s="73">
        <v>0</v>
      </c>
      <c r="I17" s="73">
        <v>0</v>
      </c>
      <c r="J17" s="79">
        <f t="shared" si="3"/>
        <v>600</v>
      </c>
      <c r="K17" s="73">
        <v>0</v>
      </c>
      <c r="L17" s="73">
        <v>600</v>
      </c>
      <c r="M17" s="73">
        <v>0</v>
      </c>
      <c r="N17" s="73">
        <v>0</v>
      </c>
    </row>
    <row r="18" spans="1:14" s="21" customFormat="1" ht="24.75" customHeight="1">
      <c r="A18" s="100"/>
      <c r="B18" s="39"/>
      <c r="C18" s="39" t="s">
        <v>26</v>
      </c>
      <c r="D18" s="50" t="s">
        <v>27</v>
      </c>
      <c r="E18" s="79">
        <f t="shared" si="2"/>
        <v>0</v>
      </c>
      <c r="F18" s="73">
        <v>0</v>
      </c>
      <c r="G18" s="73">
        <v>0</v>
      </c>
      <c r="H18" s="73">
        <v>0</v>
      </c>
      <c r="I18" s="73">
        <v>0</v>
      </c>
      <c r="J18" s="79">
        <f t="shared" si="3"/>
        <v>95800</v>
      </c>
      <c r="K18" s="73">
        <v>80000</v>
      </c>
      <c r="L18" s="73">
        <v>15800</v>
      </c>
      <c r="M18" s="73">
        <v>0</v>
      </c>
      <c r="N18" s="73">
        <v>0</v>
      </c>
    </row>
    <row r="19" spans="1:14" s="21" customFormat="1" ht="34.5" customHeight="1">
      <c r="A19" s="100"/>
      <c r="B19" s="39"/>
      <c r="C19" s="39" t="s">
        <v>160</v>
      </c>
      <c r="D19" s="50" t="s">
        <v>161</v>
      </c>
      <c r="E19" s="79">
        <f t="shared" si="2"/>
        <v>0</v>
      </c>
      <c r="F19" s="73">
        <v>0</v>
      </c>
      <c r="G19" s="73">
        <v>0</v>
      </c>
      <c r="H19" s="73">
        <v>0</v>
      </c>
      <c r="I19" s="73">
        <v>0</v>
      </c>
      <c r="J19" s="79">
        <f t="shared" si="3"/>
        <v>25000</v>
      </c>
      <c r="K19" s="73">
        <v>20000</v>
      </c>
      <c r="L19" s="73">
        <v>5000</v>
      </c>
      <c r="M19" s="73">
        <v>0</v>
      </c>
      <c r="N19" s="73">
        <v>0</v>
      </c>
    </row>
    <row r="20" spans="1:14" s="21" customFormat="1" ht="28.5" customHeight="1">
      <c r="A20" s="100"/>
      <c r="B20" s="39"/>
      <c r="C20" s="39" t="s">
        <v>34</v>
      </c>
      <c r="D20" s="50" t="s">
        <v>35</v>
      </c>
      <c r="E20" s="79">
        <f t="shared" si="2"/>
        <v>0</v>
      </c>
      <c r="F20" s="73">
        <v>0</v>
      </c>
      <c r="G20" s="73">
        <v>0</v>
      </c>
      <c r="H20" s="73">
        <v>0</v>
      </c>
      <c r="I20" s="73">
        <v>0</v>
      </c>
      <c r="J20" s="79">
        <f t="shared" si="3"/>
        <v>10000</v>
      </c>
      <c r="K20" s="73">
        <v>10000</v>
      </c>
      <c r="L20" s="73">
        <v>0</v>
      </c>
      <c r="M20" s="73">
        <v>0</v>
      </c>
      <c r="N20" s="73">
        <v>0</v>
      </c>
    </row>
    <row r="21" spans="1:14" s="21" customFormat="1" ht="28.5" customHeight="1">
      <c r="A21" s="100"/>
      <c r="B21" s="39"/>
      <c r="C21" s="39" t="s">
        <v>139</v>
      </c>
      <c r="D21" s="50" t="s">
        <v>140</v>
      </c>
      <c r="E21" s="79">
        <f t="shared" si="2"/>
        <v>0</v>
      </c>
      <c r="F21" s="73">
        <v>0</v>
      </c>
      <c r="G21" s="73">
        <v>0</v>
      </c>
      <c r="H21" s="73">
        <v>0</v>
      </c>
      <c r="I21" s="73">
        <v>0</v>
      </c>
      <c r="J21" s="79">
        <f t="shared" si="3"/>
        <v>67000</v>
      </c>
      <c r="K21" s="73">
        <v>22000</v>
      </c>
      <c r="L21" s="73">
        <v>45000</v>
      </c>
      <c r="M21" s="73">
        <v>0</v>
      </c>
      <c r="N21" s="73">
        <v>0</v>
      </c>
    </row>
    <row r="22" spans="1:14" s="21" customFormat="1" ht="34.5" customHeight="1">
      <c r="A22" s="100"/>
      <c r="B22" s="39"/>
      <c r="C22" s="39" t="s">
        <v>141</v>
      </c>
      <c r="D22" s="36" t="s">
        <v>142</v>
      </c>
      <c r="E22" s="79">
        <f t="shared" si="2"/>
        <v>0</v>
      </c>
      <c r="F22" s="73">
        <v>0</v>
      </c>
      <c r="G22" s="73">
        <v>0</v>
      </c>
      <c r="H22" s="73">
        <v>0</v>
      </c>
      <c r="I22" s="73">
        <v>0</v>
      </c>
      <c r="J22" s="79">
        <f t="shared" si="3"/>
        <v>800</v>
      </c>
      <c r="K22" s="73">
        <v>200</v>
      </c>
      <c r="L22" s="73">
        <v>600</v>
      </c>
      <c r="M22" s="73">
        <v>0</v>
      </c>
      <c r="N22" s="73">
        <v>0</v>
      </c>
    </row>
    <row r="23" spans="1:14" s="21" customFormat="1" ht="26.25" customHeight="1">
      <c r="A23" s="100"/>
      <c r="B23" s="39"/>
      <c r="C23" s="39" t="s">
        <v>143</v>
      </c>
      <c r="D23" s="36" t="s">
        <v>144</v>
      </c>
      <c r="E23" s="79">
        <f t="shared" si="2"/>
        <v>0</v>
      </c>
      <c r="F23" s="73">
        <v>0</v>
      </c>
      <c r="G23" s="73">
        <v>0</v>
      </c>
      <c r="H23" s="73">
        <v>0</v>
      </c>
      <c r="I23" s="73">
        <v>0</v>
      </c>
      <c r="J23" s="79">
        <f t="shared" si="3"/>
        <v>200</v>
      </c>
      <c r="K23" s="73">
        <v>200</v>
      </c>
      <c r="L23" s="73">
        <v>0</v>
      </c>
      <c r="M23" s="73">
        <v>0</v>
      </c>
      <c r="N23" s="73">
        <v>0</v>
      </c>
    </row>
    <row r="24" spans="1:14" s="21" customFormat="1" ht="34.5" customHeight="1">
      <c r="A24" s="100"/>
      <c r="B24" s="39"/>
      <c r="C24" s="39" t="s">
        <v>145</v>
      </c>
      <c r="D24" s="36" t="s">
        <v>146</v>
      </c>
      <c r="E24" s="79">
        <f t="shared" si="2"/>
        <v>0</v>
      </c>
      <c r="F24" s="73">
        <v>0</v>
      </c>
      <c r="G24" s="73">
        <v>0</v>
      </c>
      <c r="H24" s="73">
        <v>0</v>
      </c>
      <c r="I24" s="73">
        <v>0</v>
      </c>
      <c r="J24" s="79">
        <f t="shared" si="3"/>
        <v>200</v>
      </c>
      <c r="K24" s="73">
        <v>200</v>
      </c>
      <c r="L24" s="73">
        <v>0</v>
      </c>
      <c r="M24" s="73">
        <v>0</v>
      </c>
      <c r="N24" s="73">
        <v>0</v>
      </c>
    </row>
    <row r="25" spans="1:14" s="21" customFormat="1" ht="28.5" customHeight="1">
      <c r="A25" s="100"/>
      <c r="B25" s="39"/>
      <c r="C25" s="160" t="s">
        <v>408</v>
      </c>
      <c r="D25" s="161" t="s">
        <v>409</v>
      </c>
      <c r="E25" s="79">
        <f>SUM(F25+G25+H25+I25)</f>
        <v>0</v>
      </c>
      <c r="F25" s="73">
        <v>0</v>
      </c>
      <c r="G25" s="73">
        <v>0</v>
      </c>
      <c r="H25" s="73">
        <v>0</v>
      </c>
      <c r="I25" s="73">
        <v>0</v>
      </c>
      <c r="J25" s="79">
        <f t="shared" si="3"/>
        <v>10000</v>
      </c>
      <c r="K25" s="73">
        <v>10000</v>
      </c>
      <c r="L25" s="73">
        <v>0</v>
      </c>
      <c r="M25" s="73">
        <v>0</v>
      </c>
      <c r="N25" s="73">
        <v>0</v>
      </c>
    </row>
    <row r="26" spans="1:14" s="21" customFormat="1" ht="34.5" customHeight="1">
      <c r="A26" s="100"/>
      <c r="B26" s="39"/>
      <c r="C26" s="160" t="s">
        <v>410</v>
      </c>
      <c r="D26" s="161" t="s">
        <v>411</v>
      </c>
      <c r="E26" s="79">
        <f>SUM(F26+G26+H26+I26)</f>
        <v>0</v>
      </c>
      <c r="F26" s="73">
        <v>0</v>
      </c>
      <c r="G26" s="73">
        <v>0</v>
      </c>
      <c r="H26" s="73">
        <v>0</v>
      </c>
      <c r="I26" s="73">
        <v>0</v>
      </c>
      <c r="J26" s="79">
        <f t="shared" si="3"/>
        <v>80000</v>
      </c>
      <c r="K26" s="73">
        <v>80000</v>
      </c>
      <c r="L26" s="73">
        <v>0</v>
      </c>
      <c r="M26" s="73">
        <v>0</v>
      </c>
      <c r="N26" s="73">
        <v>0</v>
      </c>
    </row>
    <row r="27" spans="1:14" s="21" customFormat="1" ht="44.25" customHeight="1">
      <c r="A27" s="100"/>
      <c r="B27" s="39"/>
      <c r="C27" s="160" t="s">
        <v>43</v>
      </c>
      <c r="D27" s="161" t="s">
        <v>44</v>
      </c>
      <c r="E27" s="79">
        <f>SUM(F27+G27+H27+I27)</f>
        <v>0</v>
      </c>
      <c r="F27" s="73">
        <v>0</v>
      </c>
      <c r="G27" s="73">
        <v>0</v>
      </c>
      <c r="H27" s="73">
        <v>0</v>
      </c>
      <c r="I27" s="73">
        <v>0</v>
      </c>
      <c r="J27" s="79">
        <f t="shared" si="3"/>
        <v>50000</v>
      </c>
      <c r="K27" s="73">
        <v>50000</v>
      </c>
      <c r="L27" s="73">
        <v>0</v>
      </c>
      <c r="M27" s="73">
        <v>0</v>
      </c>
      <c r="N27" s="73">
        <v>0</v>
      </c>
    </row>
    <row r="28" spans="1:14" s="21" customFormat="1" ht="34.5" customHeight="1">
      <c r="A28" s="100"/>
      <c r="B28" s="39"/>
      <c r="C28" s="39" t="s">
        <v>84</v>
      </c>
      <c r="D28" s="38" t="s">
        <v>412</v>
      </c>
      <c r="E28" s="79">
        <f t="shared" si="2"/>
        <v>0</v>
      </c>
      <c r="F28" s="73">
        <v>0</v>
      </c>
      <c r="G28" s="73">
        <v>0</v>
      </c>
      <c r="H28" s="73">
        <v>0</v>
      </c>
      <c r="I28" s="73">
        <v>0</v>
      </c>
      <c r="J28" s="79">
        <f t="shared" si="3"/>
        <v>3000</v>
      </c>
      <c r="K28" s="73">
        <v>3000</v>
      </c>
      <c r="L28" s="73">
        <v>0</v>
      </c>
      <c r="M28" s="73">
        <v>0</v>
      </c>
      <c r="N28" s="73">
        <v>0</v>
      </c>
    </row>
    <row r="29" spans="1:14" s="21" customFormat="1" ht="27" customHeight="1">
      <c r="A29" s="118" t="s">
        <v>147</v>
      </c>
      <c r="B29" s="157"/>
      <c r="C29" s="157"/>
      <c r="D29" s="119" t="s">
        <v>148</v>
      </c>
      <c r="E29" s="148">
        <f aca="true" t="shared" si="4" ref="E29:N29">SUM(E30+E33)</f>
        <v>0</v>
      </c>
      <c r="F29" s="148">
        <f t="shared" si="4"/>
        <v>0</v>
      </c>
      <c r="G29" s="148">
        <f t="shared" si="4"/>
        <v>0</v>
      </c>
      <c r="H29" s="148">
        <f t="shared" si="4"/>
        <v>0</v>
      </c>
      <c r="I29" s="148">
        <f t="shared" si="4"/>
        <v>0</v>
      </c>
      <c r="J29" s="148">
        <f t="shared" si="4"/>
        <v>368000</v>
      </c>
      <c r="K29" s="148">
        <f t="shared" si="4"/>
        <v>100000</v>
      </c>
      <c r="L29" s="148">
        <f t="shared" si="4"/>
        <v>268000</v>
      </c>
      <c r="M29" s="148">
        <f t="shared" si="4"/>
        <v>0</v>
      </c>
      <c r="N29" s="148">
        <f t="shared" si="4"/>
        <v>0</v>
      </c>
    </row>
    <row r="30" spans="1:14" s="256" customFormat="1" ht="29.25" customHeight="1">
      <c r="A30" s="263"/>
      <c r="B30" s="252" t="s">
        <v>149</v>
      </c>
      <c r="C30" s="277"/>
      <c r="D30" s="276" t="s">
        <v>150</v>
      </c>
      <c r="E30" s="269">
        <f>SUM(E32)</f>
        <v>0</v>
      </c>
      <c r="F30" s="269">
        <f>SUM(F32)</f>
        <v>0</v>
      </c>
      <c r="G30" s="269">
        <f>SUM(G32)</f>
        <v>0</v>
      </c>
      <c r="H30" s="269">
        <f>SUM(H32)</f>
        <v>0</v>
      </c>
      <c r="I30" s="269">
        <f>SUM(I32)</f>
        <v>0</v>
      </c>
      <c r="J30" s="269">
        <f>SUM(J31:J32)</f>
        <v>313000</v>
      </c>
      <c r="K30" s="269">
        <f>SUM(K31:K32)</f>
        <v>100000</v>
      </c>
      <c r="L30" s="269">
        <f>SUM(L31:L32)</f>
        <v>213000</v>
      </c>
      <c r="M30" s="269">
        <f>SUM(M31:M32)</f>
        <v>0</v>
      </c>
      <c r="N30" s="269">
        <f>SUM(N31:N32)</f>
        <v>0</v>
      </c>
    </row>
    <row r="31" spans="1:14" s="21" customFormat="1" ht="63" customHeight="1">
      <c r="A31" s="99"/>
      <c r="B31" s="24"/>
      <c r="C31" s="160" t="s">
        <v>413</v>
      </c>
      <c r="D31" s="161" t="s">
        <v>414</v>
      </c>
      <c r="E31" s="79">
        <f>SUM(F31+G31+H31+I31)</f>
        <v>0</v>
      </c>
      <c r="F31" s="73">
        <v>0</v>
      </c>
      <c r="G31" s="73">
        <v>0</v>
      </c>
      <c r="H31" s="73">
        <v>0</v>
      </c>
      <c r="I31" s="73">
        <v>0</v>
      </c>
      <c r="J31" s="79">
        <f>SUM(K31+L31+M31+N31)</f>
        <v>100000</v>
      </c>
      <c r="K31" s="79">
        <v>100000</v>
      </c>
      <c r="L31" s="73">
        <v>0</v>
      </c>
      <c r="M31" s="73">
        <v>0</v>
      </c>
      <c r="N31" s="73">
        <v>0</v>
      </c>
    </row>
    <row r="32" spans="1:14" s="21" customFormat="1" ht="30" customHeight="1">
      <c r="A32" s="99"/>
      <c r="B32" s="39"/>
      <c r="C32" s="39" t="s">
        <v>26</v>
      </c>
      <c r="D32" s="50" t="s">
        <v>27</v>
      </c>
      <c r="E32" s="79">
        <f t="shared" si="2"/>
        <v>0</v>
      </c>
      <c r="F32" s="73">
        <v>0</v>
      </c>
      <c r="G32" s="73">
        <v>0</v>
      </c>
      <c r="H32" s="73">
        <v>0</v>
      </c>
      <c r="I32" s="73">
        <v>0</v>
      </c>
      <c r="J32" s="79">
        <f t="shared" si="3"/>
        <v>213000</v>
      </c>
      <c r="K32" s="79">
        <v>0</v>
      </c>
      <c r="L32" s="73">
        <v>213000</v>
      </c>
      <c r="M32" s="73">
        <v>0</v>
      </c>
      <c r="N32" s="73">
        <v>0</v>
      </c>
    </row>
    <row r="33" spans="1:14" s="256" customFormat="1" ht="35.25" customHeight="1">
      <c r="A33" s="263"/>
      <c r="B33" s="252" t="s">
        <v>151</v>
      </c>
      <c r="C33" s="277"/>
      <c r="D33" s="276" t="s">
        <v>407</v>
      </c>
      <c r="E33" s="269">
        <f>SUM(E34)</f>
        <v>0</v>
      </c>
      <c r="F33" s="269">
        <f aca="true" t="shared" si="5" ref="F33:N33">SUM(F34)</f>
        <v>0</v>
      </c>
      <c r="G33" s="269">
        <f t="shared" si="5"/>
        <v>0</v>
      </c>
      <c r="H33" s="269">
        <f t="shared" si="5"/>
        <v>0</v>
      </c>
      <c r="I33" s="269">
        <f t="shared" si="5"/>
        <v>0</v>
      </c>
      <c r="J33" s="269">
        <f t="shared" si="5"/>
        <v>55000</v>
      </c>
      <c r="K33" s="269">
        <f t="shared" si="5"/>
        <v>0</v>
      </c>
      <c r="L33" s="269">
        <f t="shared" si="5"/>
        <v>55000</v>
      </c>
      <c r="M33" s="269">
        <f t="shared" si="5"/>
        <v>0</v>
      </c>
      <c r="N33" s="269">
        <f t="shared" si="5"/>
        <v>0</v>
      </c>
    </row>
    <row r="34" spans="1:14" s="21" customFormat="1" ht="31.5" customHeight="1">
      <c r="A34" s="99"/>
      <c r="B34" s="39"/>
      <c r="C34" s="39" t="s">
        <v>26</v>
      </c>
      <c r="D34" s="50" t="s">
        <v>27</v>
      </c>
      <c r="E34" s="79">
        <f t="shared" si="2"/>
        <v>0</v>
      </c>
      <c r="F34" s="73">
        <v>0</v>
      </c>
      <c r="G34" s="73">
        <v>0</v>
      </c>
      <c r="H34" s="73">
        <v>0</v>
      </c>
      <c r="I34" s="73">
        <v>0</v>
      </c>
      <c r="J34" s="79">
        <f t="shared" si="3"/>
        <v>55000</v>
      </c>
      <c r="K34" s="79">
        <v>0</v>
      </c>
      <c r="L34" s="73">
        <v>55000</v>
      </c>
      <c r="M34" s="73">
        <v>0</v>
      </c>
      <c r="N34" s="73">
        <v>0</v>
      </c>
    </row>
    <row r="35" spans="1:14" ht="31.5" customHeight="1">
      <c r="A35" s="471" t="s">
        <v>38</v>
      </c>
      <c r="B35" s="471"/>
      <c r="C35" s="471"/>
      <c r="D35" s="472"/>
      <c r="E35" s="117">
        <f>SUM(F35:I35)</f>
        <v>3700510</v>
      </c>
      <c r="F35" s="117">
        <f aca="true" t="shared" si="6" ref="F35:N35">F29+F11+F8</f>
        <v>3700510</v>
      </c>
      <c r="G35" s="117">
        <f t="shared" si="6"/>
        <v>0</v>
      </c>
      <c r="H35" s="117">
        <f t="shared" si="6"/>
        <v>0</v>
      </c>
      <c r="I35" s="117">
        <f t="shared" si="6"/>
        <v>0</v>
      </c>
      <c r="J35" s="117">
        <f>SUM(K35:N35)</f>
        <v>791400</v>
      </c>
      <c r="K35" s="117">
        <f t="shared" si="6"/>
        <v>381400</v>
      </c>
      <c r="L35" s="117">
        <f t="shared" si="6"/>
        <v>410000</v>
      </c>
      <c r="M35" s="117">
        <f t="shared" si="6"/>
        <v>0</v>
      </c>
      <c r="N35" s="117">
        <f t="shared" si="6"/>
        <v>0</v>
      </c>
    </row>
    <row r="36" spans="1:14" ht="48" customHeight="1">
      <c r="A36" s="22"/>
      <c r="B36" s="22"/>
      <c r="C36" s="22"/>
      <c r="D36" s="9"/>
      <c r="E36" s="59"/>
      <c r="F36" s="59"/>
      <c r="G36" s="59"/>
      <c r="H36" s="59"/>
      <c r="I36" s="59"/>
      <c r="J36" s="59"/>
      <c r="K36" s="59"/>
      <c r="L36" s="59"/>
      <c r="M36" s="59"/>
      <c r="N36" s="59"/>
    </row>
    <row r="37" spans="1:14" s="163" customFormat="1" ht="25.5" customHeight="1">
      <c r="A37" s="162"/>
      <c r="B37" s="162"/>
      <c r="C37" s="494" t="s">
        <v>416</v>
      </c>
      <c r="D37" s="495"/>
      <c r="E37" s="142">
        <f>E35-E57</f>
        <v>0</v>
      </c>
      <c r="F37" s="142">
        <f aca="true" t="shared" si="7" ref="F37:N37">F35-F57</f>
        <v>0</v>
      </c>
      <c r="G37" s="142">
        <f t="shared" si="7"/>
        <v>0</v>
      </c>
      <c r="H37" s="142">
        <f t="shared" si="7"/>
        <v>0</v>
      </c>
      <c r="I37" s="142">
        <f t="shared" si="7"/>
        <v>0</v>
      </c>
      <c r="J37" s="142">
        <f t="shared" si="7"/>
        <v>0</v>
      </c>
      <c r="K37" s="142">
        <f t="shared" si="7"/>
        <v>0</v>
      </c>
      <c r="L37" s="142">
        <f t="shared" si="7"/>
        <v>0</v>
      </c>
      <c r="M37" s="142">
        <f t="shared" si="7"/>
        <v>0</v>
      </c>
      <c r="N37" s="142">
        <f t="shared" si="7"/>
        <v>0</v>
      </c>
    </row>
    <row r="38" spans="1:14" ht="30.75" customHeight="1">
      <c r="A38" s="22"/>
      <c r="B38" s="22"/>
      <c r="C38" s="22"/>
      <c r="D38" s="9"/>
      <c r="E38" s="59"/>
      <c r="F38" s="59"/>
      <c r="G38" s="59"/>
      <c r="H38" s="59"/>
      <c r="I38" s="59"/>
      <c r="J38" s="59"/>
      <c r="K38" s="59"/>
      <c r="L38" s="59"/>
      <c r="M38" s="59"/>
      <c r="N38" s="59"/>
    </row>
    <row r="39" spans="1:14" ht="14.25" customHeight="1">
      <c r="A39" s="139"/>
      <c r="B39" s="139"/>
      <c r="C39" s="473" t="s">
        <v>138</v>
      </c>
      <c r="D39" s="473"/>
      <c r="E39" s="60">
        <f>SUM(F39:I39)</f>
        <v>0</v>
      </c>
      <c r="F39" s="60">
        <v>0</v>
      </c>
      <c r="G39" s="60">
        <v>0</v>
      </c>
      <c r="H39" s="60">
        <v>0</v>
      </c>
      <c r="I39" s="60">
        <v>0</v>
      </c>
      <c r="J39" s="60">
        <f aca="true" t="shared" si="8" ref="J39:J51">SUM(K39:N39)</f>
        <v>0</v>
      </c>
      <c r="K39" s="60">
        <v>0</v>
      </c>
      <c r="L39" s="60">
        <v>0</v>
      </c>
      <c r="M39" s="60">
        <v>0</v>
      </c>
      <c r="N39" s="60">
        <v>0</v>
      </c>
    </row>
    <row r="40" spans="1:14" ht="15" customHeight="1">
      <c r="A40" s="139"/>
      <c r="B40" s="139"/>
      <c r="C40" s="473" t="s">
        <v>153</v>
      </c>
      <c r="D40" s="473"/>
      <c r="E40" s="60">
        <f>E13</f>
        <v>510</v>
      </c>
      <c r="F40" s="60">
        <f>F13</f>
        <v>510</v>
      </c>
      <c r="G40" s="60">
        <f>G13</f>
        <v>0</v>
      </c>
      <c r="H40" s="60">
        <f>H13</f>
        <v>0</v>
      </c>
      <c r="I40" s="60">
        <f>I13</f>
        <v>0</v>
      </c>
      <c r="J40" s="60">
        <f t="shared" si="8"/>
        <v>0</v>
      </c>
      <c r="K40" s="60">
        <f>K13</f>
        <v>0</v>
      </c>
      <c r="L40" s="60">
        <f>L13</f>
        <v>0</v>
      </c>
      <c r="M40" s="60">
        <f>M13</f>
        <v>0</v>
      </c>
      <c r="N40" s="60">
        <f>N13</f>
        <v>0</v>
      </c>
    </row>
    <row r="41" spans="1:14" ht="15" customHeight="1">
      <c r="A41" s="139"/>
      <c r="B41" s="139"/>
      <c r="C41" s="473" t="s">
        <v>39</v>
      </c>
      <c r="D41" s="473"/>
      <c r="E41" s="60">
        <f>F41+G41+H41+I41</f>
        <v>200000</v>
      </c>
      <c r="F41" s="60">
        <f>F14</f>
        <v>200000</v>
      </c>
      <c r="G41" s="60">
        <v>0</v>
      </c>
      <c r="H41" s="60">
        <v>0</v>
      </c>
      <c r="I41" s="60">
        <v>0</v>
      </c>
      <c r="J41" s="60">
        <f t="shared" si="8"/>
        <v>0</v>
      </c>
      <c r="K41" s="60">
        <v>0</v>
      </c>
      <c r="L41" s="60">
        <v>0</v>
      </c>
      <c r="M41" s="60">
        <v>0</v>
      </c>
      <c r="N41" s="60">
        <v>0</v>
      </c>
    </row>
    <row r="42" spans="1:14" ht="15" customHeight="1">
      <c r="A42" s="139"/>
      <c r="B42" s="139"/>
      <c r="C42" s="473" t="s">
        <v>154</v>
      </c>
      <c r="D42" s="473"/>
      <c r="E42" s="60">
        <f>E15</f>
        <v>3500000</v>
      </c>
      <c r="F42" s="60">
        <f>F15</f>
        <v>3500000</v>
      </c>
      <c r="G42" s="60">
        <f>G15</f>
        <v>0</v>
      </c>
      <c r="H42" s="60">
        <f>H15</f>
        <v>0</v>
      </c>
      <c r="I42" s="60">
        <f>I15</f>
        <v>0</v>
      </c>
      <c r="J42" s="60">
        <f t="shared" si="8"/>
        <v>0</v>
      </c>
      <c r="K42" s="60">
        <f>K15</f>
        <v>0</v>
      </c>
      <c r="L42" s="60">
        <f>L15</f>
        <v>0</v>
      </c>
      <c r="M42" s="60">
        <f>M15</f>
        <v>0</v>
      </c>
      <c r="N42" s="60">
        <f>N15</f>
        <v>0</v>
      </c>
    </row>
    <row r="43" spans="1:14" ht="15" customHeight="1">
      <c r="A43" s="139"/>
      <c r="B43" s="139"/>
      <c r="C43" s="477" t="s">
        <v>413</v>
      </c>
      <c r="D43" s="478"/>
      <c r="E43" s="60">
        <f>E17</f>
        <v>0</v>
      </c>
      <c r="F43" s="60">
        <f>F17</f>
        <v>0</v>
      </c>
      <c r="G43" s="60">
        <f>G17</f>
        <v>0</v>
      </c>
      <c r="H43" s="60">
        <f>H17</f>
        <v>0</v>
      </c>
      <c r="I43" s="60">
        <f>I17</f>
        <v>0</v>
      </c>
      <c r="J43" s="60">
        <f t="shared" si="8"/>
        <v>600</v>
      </c>
      <c r="K43" s="60">
        <f>K17</f>
        <v>0</v>
      </c>
      <c r="L43" s="60">
        <f>L17</f>
        <v>600</v>
      </c>
      <c r="M43" s="60">
        <f>M17</f>
        <v>0</v>
      </c>
      <c r="N43" s="60">
        <f>N17</f>
        <v>0</v>
      </c>
    </row>
    <row r="44" spans="1:14" ht="15" customHeight="1">
      <c r="A44" s="139"/>
      <c r="B44" s="139"/>
      <c r="C44" s="477" t="s">
        <v>22</v>
      </c>
      <c r="D44" s="478"/>
      <c r="E44" s="60">
        <f>E16</f>
        <v>0</v>
      </c>
      <c r="F44" s="60">
        <f aca="true" t="shared" si="9" ref="F44:N44">F16</f>
        <v>0</v>
      </c>
      <c r="G44" s="60">
        <f t="shared" si="9"/>
        <v>0</v>
      </c>
      <c r="H44" s="60">
        <f t="shared" si="9"/>
        <v>0</v>
      </c>
      <c r="I44" s="60">
        <f t="shared" si="9"/>
        <v>0</v>
      </c>
      <c r="J44" s="60">
        <f t="shared" si="9"/>
        <v>5800</v>
      </c>
      <c r="K44" s="60">
        <f t="shared" si="9"/>
        <v>5800</v>
      </c>
      <c r="L44" s="60">
        <f t="shared" si="9"/>
        <v>0</v>
      </c>
      <c r="M44" s="60">
        <f t="shared" si="9"/>
        <v>0</v>
      </c>
      <c r="N44" s="60">
        <f t="shared" si="9"/>
        <v>0</v>
      </c>
    </row>
    <row r="45" spans="1:14" ht="15" customHeight="1">
      <c r="A45" s="139"/>
      <c r="B45" s="139"/>
      <c r="C45" s="473" t="s">
        <v>24</v>
      </c>
      <c r="D45" s="473"/>
      <c r="E45" s="60">
        <f>E17</f>
        <v>0</v>
      </c>
      <c r="F45" s="60">
        <f>F17</f>
        <v>0</v>
      </c>
      <c r="G45" s="60">
        <f>G17</f>
        <v>0</v>
      </c>
      <c r="H45" s="60">
        <f>H17</f>
        <v>0</v>
      </c>
      <c r="I45" s="60">
        <f>I17</f>
        <v>0</v>
      </c>
      <c r="J45" s="60">
        <f t="shared" si="8"/>
        <v>100000</v>
      </c>
      <c r="K45" s="60">
        <f>K31</f>
        <v>100000</v>
      </c>
      <c r="L45" s="60">
        <f>L31</f>
        <v>0</v>
      </c>
      <c r="M45" s="60">
        <f>M31</f>
        <v>0</v>
      </c>
      <c r="N45" s="60">
        <f>N31</f>
        <v>0</v>
      </c>
    </row>
    <row r="46" spans="1:14" ht="15" customHeight="1">
      <c r="A46" s="139"/>
      <c r="B46" s="139"/>
      <c r="C46" s="473" t="s">
        <v>26</v>
      </c>
      <c r="D46" s="473"/>
      <c r="E46" s="60">
        <f>E10+E18+E32+E34</f>
        <v>0</v>
      </c>
      <c r="F46" s="60">
        <f>F10+F18+F32+F34</f>
        <v>0</v>
      </c>
      <c r="G46" s="60">
        <f>G10+G18+G32+G34</f>
        <v>0</v>
      </c>
      <c r="H46" s="60">
        <f>H10+H18+H32+H34</f>
        <v>0</v>
      </c>
      <c r="I46" s="60">
        <f>I10+I18+I32+I34</f>
        <v>0</v>
      </c>
      <c r="J46" s="60">
        <f t="shared" si="8"/>
        <v>438800</v>
      </c>
      <c r="K46" s="60">
        <f>K10+K18+K32+K34</f>
        <v>80000</v>
      </c>
      <c r="L46" s="60">
        <f>L10+L18+L32+L34</f>
        <v>358800</v>
      </c>
      <c r="M46" s="60">
        <f>M10+M18+M32+M34</f>
        <v>0</v>
      </c>
      <c r="N46" s="60">
        <f>N10+N18+N32+N34</f>
        <v>0</v>
      </c>
    </row>
    <row r="47" spans="1:14" ht="15" customHeight="1">
      <c r="A47" s="139"/>
      <c r="B47" s="139"/>
      <c r="C47" s="473" t="s">
        <v>160</v>
      </c>
      <c r="D47" s="473"/>
      <c r="E47" s="60">
        <f aca="true" t="shared" si="10" ref="E47:I52">E19</f>
        <v>0</v>
      </c>
      <c r="F47" s="60">
        <f t="shared" si="10"/>
        <v>0</v>
      </c>
      <c r="G47" s="60">
        <f t="shared" si="10"/>
        <v>0</v>
      </c>
      <c r="H47" s="60">
        <f t="shared" si="10"/>
        <v>0</v>
      </c>
      <c r="I47" s="60">
        <f t="shared" si="10"/>
        <v>0</v>
      </c>
      <c r="J47" s="60">
        <f t="shared" si="8"/>
        <v>25000</v>
      </c>
      <c r="K47" s="60">
        <f aca="true" t="shared" si="11" ref="K47:N56">K19</f>
        <v>20000</v>
      </c>
      <c r="L47" s="60">
        <f t="shared" si="11"/>
        <v>5000</v>
      </c>
      <c r="M47" s="60">
        <f t="shared" si="11"/>
        <v>0</v>
      </c>
      <c r="N47" s="60">
        <f t="shared" si="11"/>
        <v>0</v>
      </c>
    </row>
    <row r="48" spans="1:14" ht="15" customHeight="1">
      <c r="A48" s="139"/>
      <c r="B48" s="139"/>
      <c r="C48" s="473" t="s">
        <v>34</v>
      </c>
      <c r="D48" s="473"/>
      <c r="E48" s="60">
        <f t="shared" si="10"/>
        <v>0</v>
      </c>
      <c r="F48" s="60">
        <f t="shared" si="10"/>
        <v>0</v>
      </c>
      <c r="G48" s="60">
        <f t="shared" si="10"/>
        <v>0</v>
      </c>
      <c r="H48" s="60">
        <f t="shared" si="10"/>
        <v>0</v>
      </c>
      <c r="I48" s="60">
        <f t="shared" si="10"/>
        <v>0</v>
      </c>
      <c r="J48" s="60">
        <f t="shared" si="8"/>
        <v>10000</v>
      </c>
      <c r="K48" s="60">
        <f t="shared" si="11"/>
        <v>10000</v>
      </c>
      <c r="L48" s="60">
        <f t="shared" si="11"/>
        <v>0</v>
      </c>
      <c r="M48" s="60">
        <f t="shared" si="11"/>
        <v>0</v>
      </c>
      <c r="N48" s="60">
        <f t="shared" si="11"/>
        <v>0</v>
      </c>
    </row>
    <row r="49" spans="1:14" ht="15" customHeight="1">
      <c r="A49" s="139"/>
      <c r="B49" s="139"/>
      <c r="C49" s="473" t="s">
        <v>139</v>
      </c>
      <c r="D49" s="473"/>
      <c r="E49" s="60">
        <f t="shared" si="10"/>
        <v>0</v>
      </c>
      <c r="F49" s="60">
        <f t="shared" si="10"/>
        <v>0</v>
      </c>
      <c r="G49" s="60">
        <f t="shared" si="10"/>
        <v>0</v>
      </c>
      <c r="H49" s="60">
        <f t="shared" si="10"/>
        <v>0</v>
      </c>
      <c r="I49" s="60">
        <f t="shared" si="10"/>
        <v>0</v>
      </c>
      <c r="J49" s="60">
        <f t="shared" si="8"/>
        <v>67000</v>
      </c>
      <c r="K49" s="60">
        <f t="shared" si="11"/>
        <v>22000</v>
      </c>
      <c r="L49" s="60">
        <f t="shared" si="11"/>
        <v>45000</v>
      </c>
      <c r="M49" s="60">
        <f t="shared" si="11"/>
        <v>0</v>
      </c>
      <c r="N49" s="60">
        <f t="shared" si="11"/>
        <v>0</v>
      </c>
    </row>
    <row r="50" spans="1:14" ht="15" customHeight="1">
      <c r="A50" s="139"/>
      <c r="B50" s="139"/>
      <c r="C50" s="473" t="s">
        <v>141</v>
      </c>
      <c r="D50" s="473"/>
      <c r="E50" s="60">
        <f t="shared" si="10"/>
        <v>0</v>
      </c>
      <c r="F50" s="60">
        <f t="shared" si="10"/>
        <v>0</v>
      </c>
      <c r="G50" s="60">
        <f t="shared" si="10"/>
        <v>0</v>
      </c>
      <c r="H50" s="60">
        <f t="shared" si="10"/>
        <v>0</v>
      </c>
      <c r="I50" s="60">
        <f t="shared" si="10"/>
        <v>0</v>
      </c>
      <c r="J50" s="60">
        <f t="shared" si="8"/>
        <v>800</v>
      </c>
      <c r="K50" s="60">
        <f t="shared" si="11"/>
        <v>200</v>
      </c>
      <c r="L50" s="60">
        <f t="shared" si="11"/>
        <v>600</v>
      </c>
      <c r="M50" s="60">
        <f t="shared" si="11"/>
        <v>0</v>
      </c>
      <c r="N50" s="60">
        <f t="shared" si="11"/>
        <v>0</v>
      </c>
    </row>
    <row r="51" spans="1:14" ht="15" customHeight="1">
      <c r="A51" s="139"/>
      <c r="B51" s="139"/>
      <c r="C51" s="473" t="s">
        <v>143</v>
      </c>
      <c r="D51" s="473"/>
      <c r="E51" s="60">
        <f t="shared" si="10"/>
        <v>0</v>
      </c>
      <c r="F51" s="60">
        <f t="shared" si="10"/>
        <v>0</v>
      </c>
      <c r="G51" s="60">
        <f t="shared" si="10"/>
        <v>0</v>
      </c>
      <c r="H51" s="60">
        <f t="shared" si="10"/>
        <v>0</v>
      </c>
      <c r="I51" s="60">
        <f t="shared" si="10"/>
        <v>0</v>
      </c>
      <c r="J51" s="60">
        <f t="shared" si="8"/>
        <v>200</v>
      </c>
      <c r="K51" s="60">
        <f t="shared" si="11"/>
        <v>200</v>
      </c>
      <c r="L51" s="60">
        <f t="shared" si="11"/>
        <v>0</v>
      </c>
      <c r="M51" s="60">
        <f t="shared" si="11"/>
        <v>0</v>
      </c>
      <c r="N51" s="60">
        <f t="shared" si="11"/>
        <v>0</v>
      </c>
    </row>
    <row r="52" spans="1:14" ht="15" customHeight="1">
      <c r="A52" s="139"/>
      <c r="B52" s="139"/>
      <c r="C52" s="473" t="s">
        <v>145</v>
      </c>
      <c r="D52" s="473"/>
      <c r="E52" s="60">
        <f t="shared" si="10"/>
        <v>0</v>
      </c>
      <c r="F52" s="60">
        <f t="shared" si="10"/>
        <v>0</v>
      </c>
      <c r="G52" s="60">
        <f t="shared" si="10"/>
        <v>0</v>
      </c>
      <c r="H52" s="60">
        <f t="shared" si="10"/>
        <v>0</v>
      </c>
      <c r="I52" s="60">
        <f t="shared" si="10"/>
        <v>0</v>
      </c>
      <c r="J52" s="60">
        <f aca="true" t="shared" si="12" ref="J52:J57">SUM(K52:N52)</f>
        <v>200</v>
      </c>
      <c r="K52" s="60">
        <f t="shared" si="11"/>
        <v>200</v>
      </c>
      <c r="L52" s="60">
        <f t="shared" si="11"/>
        <v>0</v>
      </c>
      <c r="M52" s="60">
        <f t="shared" si="11"/>
        <v>0</v>
      </c>
      <c r="N52" s="60">
        <f t="shared" si="11"/>
        <v>0</v>
      </c>
    </row>
    <row r="53" spans="1:14" ht="15" customHeight="1">
      <c r="A53" s="139"/>
      <c r="B53" s="139"/>
      <c r="C53" s="473" t="s">
        <v>408</v>
      </c>
      <c r="D53" s="473"/>
      <c r="E53" s="60">
        <f aca="true" t="shared" si="13" ref="E53:I55">E25</f>
        <v>0</v>
      </c>
      <c r="F53" s="60">
        <f t="shared" si="13"/>
        <v>0</v>
      </c>
      <c r="G53" s="60">
        <f t="shared" si="13"/>
        <v>0</v>
      </c>
      <c r="H53" s="60">
        <f t="shared" si="13"/>
        <v>0</v>
      </c>
      <c r="I53" s="60">
        <f t="shared" si="13"/>
        <v>0</v>
      </c>
      <c r="J53" s="60">
        <f t="shared" si="12"/>
        <v>10000</v>
      </c>
      <c r="K53" s="60">
        <f t="shared" si="11"/>
        <v>10000</v>
      </c>
      <c r="L53" s="60">
        <f t="shared" si="11"/>
        <v>0</v>
      </c>
      <c r="M53" s="60">
        <f t="shared" si="11"/>
        <v>0</v>
      </c>
      <c r="N53" s="60">
        <f t="shared" si="11"/>
        <v>0</v>
      </c>
    </row>
    <row r="54" spans="1:14" ht="15" customHeight="1">
      <c r="A54" s="139"/>
      <c r="B54" s="139"/>
      <c r="C54" s="473" t="s">
        <v>410</v>
      </c>
      <c r="D54" s="473"/>
      <c r="E54" s="60">
        <f t="shared" si="13"/>
        <v>0</v>
      </c>
      <c r="F54" s="60">
        <f t="shared" si="13"/>
        <v>0</v>
      </c>
      <c r="G54" s="60">
        <f t="shared" si="13"/>
        <v>0</v>
      </c>
      <c r="H54" s="60">
        <f t="shared" si="13"/>
        <v>0</v>
      </c>
      <c r="I54" s="60">
        <f t="shared" si="13"/>
        <v>0</v>
      </c>
      <c r="J54" s="60">
        <f t="shared" si="12"/>
        <v>80000</v>
      </c>
      <c r="K54" s="60">
        <f t="shared" si="11"/>
        <v>80000</v>
      </c>
      <c r="L54" s="60">
        <f t="shared" si="11"/>
        <v>0</v>
      </c>
      <c r="M54" s="60">
        <f t="shared" si="11"/>
        <v>0</v>
      </c>
      <c r="N54" s="60">
        <f t="shared" si="11"/>
        <v>0</v>
      </c>
    </row>
    <row r="55" spans="1:14" ht="15" customHeight="1">
      <c r="A55" s="139"/>
      <c r="B55" s="139"/>
      <c r="C55" s="473" t="s">
        <v>43</v>
      </c>
      <c r="D55" s="473"/>
      <c r="E55" s="60">
        <f t="shared" si="13"/>
        <v>0</v>
      </c>
      <c r="F55" s="60">
        <f t="shared" si="13"/>
        <v>0</v>
      </c>
      <c r="G55" s="60">
        <f t="shared" si="13"/>
        <v>0</v>
      </c>
      <c r="H55" s="60">
        <f t="shared" si="13"/>
        <v>0</v>
      </c>
      <c r="I55" s="60">
        <f t="shared" si="13"/>
        <v>0</v>
      </c>
      <c r="J55" s="60">
        <f t="shared" si="12"/>
        <v>50000</v>
      </c>
      <c r="K55" s="60">
        <f t="shared" si="11"/>
        <v>50000</v>
      </c>
      <c r="L55" s="60">
        <f t="shared" si="11"/>
        <v>0</v>
      </c>
      <c r="M55" s="60">
        <f t="shared" si="11"/>
        <v>0</v>
      </c>
      <c r="N55" s="60">
        <f t="shared" si="11"/>
        <v>0</v>
      </c>
    </row>
    <row r="56" spans="1:14" ht="15" customHeight="1">
      <c r="A56" s="139"/>
      <c r="B56" s="139"/>
      <c r="C56" s="473" t="s">
        <v>84</v>
      </c>
      <c r="D56" s="473"/>
      <c r="E56" s="60">
        <f>E28</f>
        <v>0</v>
      </c>
      <c r="F56" s="60">
        <f>F28</f>
        <v>0</v>
      </c>
      <c r="G56" s="60">
        <f>G28</f>
        <v>0</v>
      </c>
      <c r="H56" s="60">
        <f>H28</f>
        <v>0</v>
      </c>
      <c r="I56" s="60">
        <f>I28</f>
        <v>0</v>
      </c>
      <c r="J56" s="60">
        <f t="shared" si="12"/>
        <v>3000</v>
      </c>
      <c r="K56" s="60">
        <f t="shared" si="11"/>
        <v>3000</v>
      </c>
      <c r="L56" s="60">
        <f t="shared" si="11"/>
        <v>0</v>
      </c>
      <c r="M56" s="60">
        <f t="shared" si="11"/>
        <v>0</v>
      </c>
      <c r="N56" s="60">
        <f t="shared" si="11"/>
        <v>0</v>
      </c>
    </row>
    <row r="57" spans="1:14" ht="15" customHeight="1">
      <c r="A57" s="141"/>
      <c r="B57" s="141"/>
      <c r="C57" s="496" t="s">
        <v>297</v>
      </c>
      <c r="D57" s="497"/>
      <c r="E57" s="69">
        <f>SUM(F57:I57)</f>
        <v>3700510</v>
      </c>
      <c r="F57" s="69">
        <f>SUM(F39:F56)</f>
        <v>3700510</v>
      </c>
      <c r="G57" s="69">
        <f>SUM(G39:G56)</f>
        <v>0</v>
      </c>
      <c r="H57" s="69">
        <f>SUM(H39:H56)</f>
        <v>0</v>
      </c>
      <c r="I57" s="69">
        <f>SUM(I39:I56)</f>
        <v>0</v>
      </c>
      <c r="J57" s="69">
        <f t="shared" si="12"/>
        <v>791400</v>
      </c>
      <c r="K57" s="69">
        <f>SUM(K39:K56)</f>
        <v>381400</v>
      </c>
      <c r="L57" s="69">
        <f>SUM(L39:L56)</f>
        <v>410000</v>
      </c>
      <c r="M57" s="69">
        <f>SUM(M39:M56)</f>
        <v>0</v>
      </c>
      <c r="N57" s="69">
        <f>SUM(N39:N56)</f>
        <v>0</v>
      </c>
    </row>
    <row r="58" spans="4:10" ht="14.25">
      <c r="D58"/>
      <c r="J58" s="62"/>
    </row>
    <row r="59" ht="14.25">
      <c r="D59"/>
    </row>
    <row r="60" ht="14.25">
      <c r="D60"/>
    </row>
    <row r="61" ht="14.25">
      <c r="D61"/>
    </row>
    <row r="62" ht="14.25">
      <c r="D62"/>
    </row>
    <row r="63" ht="14.25">
      <c r="D63"/>
    </row>
    <row r="64" ht="14.25">
      <c r="D64"/>
    </row>
    <row r="65" ht="14.25">
      <c r="D65"/>
    </row>
    <row r="66" ht="14.25">
      <c r="D66"/>
    </row>
    <row r="67" ht="14.25">
      <c r="D67"/>
    </row>
  </sheetData>
  <sheetProtection/>
  <mergeCells count="33">
    <mergeCell ref="C52:D52"/>
    <mergeCell ref="C56:D56"/>
    <mergeCell ref="C57:D57"/>
    <mergeCell ref="C43:D43"/>
    <mergeCell ref="C53:D53"/>
    <mergeCell ref="C54:D54"/>
    <mergeCell ref="C55:D55"/>
    <mergeCell ref="C46:D46"/>
    <mergeCell ref="C47:D47"/>
    <mergeCell ref="C48:D48"/>
    <mergeCell ref="C49:D49"/>
    <mergeCell ref="C50:D50"/>
    <mergeCell ref="C51:D51"/>
    <mergeCell ref="A1:N1"/>
    <mergeCell ref="A2:N2"/>
    <mergeCell ref="A3:N3"/>
    <mergeCell ref="C39:D39"/>
    <mergeCell ref="C40:D40"/>
    <mergeCell ref="C41:D41"/>
    <mergeCell ref="C37:D37"/>
    <mergeCell ref="A5:N5"/>
    <mergeCell ref="A35:D35"/>
    <mergeCell ref="A6:A7"/>
    <mergeCell ref="B6:B7"/>
    <mergeCell ref="C6:C7"/>
    <mergeCell ref="D6:D7"/>
    <mergeCell ref="C42:D42"/>
    <mergeCell ref="C45:D45"/>
    <mergeCell ref="E6:E7"/>
    <mergeCell ref="F6:I6"/>
    <mergeCell ref="J6:J7"/>
    <mergeCell ref="K6:N6"/>
    <mergeCell ref="C44:D44"/>
  </mergeCells>
  <printOptions horizontalCentered="1"/>
  <pageMargins left="0.3937007874015748" right="0.3937007874015748" top="1.1811023622047245" bottom="0.5511811023622047" header="0.4724409448818898" footer="0.31496062992125984"/>
  <pageSetup fitToHeight="2" horizontalDpi="600" verticalDpi="600" orientation="landscape" paperSize="9" scale="80" r:id="rId1"/>
  <headerFooter>
    <oddHeader>&amp;R&amp;10Załącznik  Nr 7 do Uchwały Nr 125/11  
Zarządu Powiatu 
w Stargardzie Szczecińskim  
z dnia 13 stycznia 2011 r.</oddHeader>
  </headerFooter>
  <ignoredErrors>
    <ignoredError sqref="B17:C24 A32:C34 A29:C30 A8:B9 A11:B12 B10 B28:C28 B13:C13 B15:C15" numberStoredAsText="1"/>
    <ignoredError sqref="E46:I46 E41 J45:J57 J40:J43" formula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1:N38"/>
  <sheetViews>
    <sheetView zoomScalePageLayoutView="0" workbookViewId="0" topLeftCell="B1">
      <pane ySplit="7" topLeftCell="A9" activePane="bottomLeft" state="frozen"/>
      <selection pane="topLeft" activeCell="A1" sqref="A1"/>
      <selection pane="bottomLeft" activeCell="D9" sqref="D9"/>
    </sheetView>
  </sheetViews>
  <sheetFormatPr defaultColWidth="8.796875" defaultRowHeight="14.25"/>
  <cols>
    <col min="1" max="1" width="7.5" style="0" customWidth="1"/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34.5" customHeight="1">
      <c r="A5" s="479" t="s">
        <v>162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10.2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s="21" customFormat="1" ht="23.25" customHeight="1">
      <c r="A8" s="166" t="s">
        <v>134</v>
      </c>
      <c r="B8" s="166"/>
      <c r="C8" s="156"/>
      <c r="D8" s="167" t="s">
        <v>171</v>
      </c>
      <c r="E8" s="145">
        <f>SUM(E9)</f>
        <v>268000</v>
      </c>
      <c r="F8" s="145">
        <f aca="true" t="shared" si="0" ref="F8:N9">SUM(F9)</f>
        <v>268000</v>
      </c>
      <c r="G8" s="145">
        <f t="shared" si="0"/>
        <v>0</v>
      </c>
      <c r="H8" s="145">
        <f t="shared" si="0"/>
        <v>0</v>
      </c>
      <c r="I8" s="145">
        <f t="shared" si="0"/>
        <v>0</v>
      </c>
      <c r="J8" s="145">
        <f t="shared" si="0"/>
        <v>0</v>
      </c>
      <c r="K8" s="145">
        <f t="shared" si="0"/>
        <v>0</v>
      </c>
      <c r="L8" s="145">
        <f t="shared" si="0"/>
        <v>0</v>
      </c>
      <c r="M8" s="145">
        <f t="shared" si="0"/>
        <v>0</v>
      </c>
      <c r="N8" s="145">
        <f t="shared" si="0"/>
        <v>0</v>
      </c>
    </row>
    <row r="9" spans="1:14" s="21" customFormat="1" ht="30" customHeight="1">
      <c r="A9" s="249"/>
      <c r="B9" s="155" t="s">
        <v>136</v>
      </c>
      <c r="C9" s="168"/>
      <c r="D9" s="169" t="s">
        <v>503</v>
      </c>
      <c r="E9" s="151">
        <f>SUM(E10)</f>
        <v>268000</v>
      </c>
      <c r="F9" s="151">
        <f t="shared" si="0"/>
        <v>268000</v>
      </c>
      <c r="G9" s="151">
        <f t="shared" si="0"/>
        <v>0</v>
      </c>
      <c r="H9" s="151">
        <f t="shared" si="0"/>
        <v>0</v>
      </c>
      <c r="I9" s="151">
        <f t="shared" si="0"/>
        <v>0</v>
      </c>
      <c r="J9" s="151">
        <f t="shared" si="0"/>
        <v>0</v>
      </c>
      <c r="K9" s="151">
        <f t="shared" si="0"/>
        <v>0</v>
      </c>
      <c r="L9" s="151">
        <f t="shared" si="0"/>
        <v>0</v>
      </c>
      <c r="M9" s="151">
        <f t="shared" si="0"/>
        <v>0</v>
      </c>
      <c r="N9" s="151">
        <f t="shared" si="0"/>
        <v>0</v>
      </c>
    </row>
    <row r="10" spans="1:14" s="21" customFormat="1" ht="65.25" customHeight="1">
      <c r="A10" s="249"/>
      <c r="B10" s="81"/>
      <c r="C10" s="82" t="s">
        <v>163</v>
      </c>
      <c r="D10" s="83" t="s">
        <v>418</v>
      </c>
      <c r="E10" s="55">
        <f>SUM(I10+H10+G10+F10)</f>
        <v>268000</v>
      </c>
      <c r="F10" s="55">
        <v>268000</v>
      </c>
      <c r="G10" s="55">
        <v>0</v>
      </c>
      <c r="H10" s="55">
        <v>0</v>
      </c>
      <c r="I10" s="55">
        <v>0</v>
      </c>
      <c r="J10" s="55">
        <f>K10+L10+M10+N10</f>
        <v>0</v>
      </c>
      <c r="K10" s="55">
        <v>0</v>
      </c>
      <c r="L10" s="55">
        <v>0</v>
      </c>
      <c r="M10" s="55">
        <v>0</v>
      </c>
      <c r="N10" s="55">
        <v>0</v>
      </c>
    </row>
    <row r="11" spans="1:14" s="21" customFormat="1" ht="34.5" customHeight="1">
      <c r="A11" s="118" t="s">
        <v>14</v>
      </c>
      <c r="B11" s="118"/>
      <c r="C11" s="118"/>
      <c r="D11" s="119" t="s">
        <v>15</v>
      </c>
      <c r="E11" s="120">
        <f>SUM(E12+E16)</f>
        <v>11994</v>
      </c>
      <c r="F11" s="120">
        <f aca="true" t="shared" si="1" ref="F11:N11">SUM(F12+F16)</f>
        <v>11994</v>
      </c>
      <c r="G11" s="120">
        <f t="shared" si="1"/>
        <v>0</v>
      </c>
      <c r="H11" s="120">
        <f t="shared" si="1"/>
        <v>0</v>
      </c>
      <c r="I11" s="120">
        <f t="shared" si="1"/>
        <v>0</v>
      </c>
      <c r="J11" s="120">
        <f t="shared" si="1"/>
        <v>12700</v>
      </c>
      <c r="K11" s="120">
        <f t="shared" si="1"/>
        <v>12700</v>
      </c>
      <c r="L11" s="120">
        <f t="shared" si="1"/>
        <v>0</v>
      </c>
      <c r="M11" s="120">
        <f t="shared" si="1"/>
        <v>0</v>
      </c>
      <c r="N11" s="120">
        <f t="shared" si="1"/>
        <v>0</v>
      </c>
    </row>
    <row r="12" spans="1:14" s="256" customFormat="1" ht="34.5" customHeight="1">
      <c r="A12" s="259"/>
      <c r="B12" s="252" t="s">
        <v>55</v>
      </c>
      <c r="C12" s="252"/>
      <c r="D12" s="253" t="s">
        <v>56</v>
      </c>
      <c r="E12" s="254">
        <f>SUM(F12:I12)</f>
        <v>3500</v>
      </c>
      <c r="F12" s="254">
        <f>SUM(F13:F15)</f>
        <v>3500</v>
      </c>
      <c r="G12" s="254">
        <f>SUM(G13:G15)</f>
        <v>0</v>
      </c>
      <c r="H12" s="254">
        <f>SUM(H13:H15)</f>
        <v>0</v>
      </c>
      <c r="I12" s="254">
        <f>SUM(I13:I15)</f>
        <v>0</v>
      </c>
      <c r="J12" s="254">
        <f>SUM(J14+J15)</f>
        <v>2600</v>
      </c>
      <c r="K12" s="254">
        <f>SUM(K14+K15)</f>
        <v>2600</v>
      </c>
      <c r="L12" s="254">
        <f>SUM(L14+L15)</f>
        <v>0</v>
      </c>
      <c r="M12" s="254">
        <f>SUM(M14+M15)</f>
        <v>0</v>
      </c>
      <c r="N12" s="254">
        <f>SUM(N14+N15)</f>
        <v>0</v>
      </c>
    </row>
    <row r="13" spans="1:14" s="21" customFormat="1" ht="34.5" customHeight="1">
      <c r="A13" s="247"/>
      <c r="B13" s="24"/>
      <c r="C13" s="153" t="s">
        <v>127</v>
      </c>
      <c r="D13" s="170" t="s">
        <v>128</v>
      </c>
      <c r="E13" s="84">
        <f>F13+G13+H13+I13</f>
        <v>3500</v>
      </c>
      <c r="F13" s="84">
        <v>3500</v>
      </c>
      <c r="G13" s="84">
        <v>0</v>
      </c>
      <c r="H13" s="84">
        <v>0</v>
      </c>
      <c r="I13" s="84">
        <v>0</v>
      </c>
      <c r="J13" s="84">
        <f>K13+L13+M13+N13</f>
        <v>0</v>
      </c>
      <c r="K13" s="84">
        <v>0</v>
      </c>
      <c r="L13" s="84">
        <v>0</v>
      </c>
      <c r="M13" s="84">
        <v>0</v>
      </c>
      <c r="N13" s="84">
        <v>0</v>
      </c>
    </row>
    <row r="14" spans="1:14" s="21" customFormat="1" ht="30.75" customHeight="1">
      <c r="A14" s="247"/>
      <c r="B14" s="15"/>
      <c r="C14" s="54" t="s">
        <v>26</v>
      </c>
      <c r="D14" s="50" t="s">
        <v>27</v>
      </c>
      <c r="E14" s="84">
        <f>F14+G14+H14+I14</f>
        <v>0</v>
      </c>
      <c r="F14" s="84">
        <v>0</v>
      </c>
      <c r="G14" s="84">
        <v>0</v>
      </c>
      <c r="H14" s="84">
        <v>0</v>
      </c>
      <c r="I14" s="84">
        <v>0</v>
      </c>
      <c r="J14" s="84">
        <f>K14+L14+M14+N14</f>
        <v>600</v>
      </c>
      <c r="K14" s="84">
        <v>600</v>
      </c>
      <c r="L14" s="84">
        <v>0</v>
      </c>
      <c r="M14" s="84">
        <v>0</v>
      </c>
      <c r="N14" s="84">
        <v>0</v>
      </c>
    </row>
    <row r="15" spans="1:14" s="21" customFormat="1" ht="34.5" customHeight="1">
      <c r="A15" s="247"/>
      <c r="B15" s="15"/>
      <c r="C15" s="54" t="s">
        <v>84</v>
      </c>
      <c r="D15" s="38" t="s">
        <v>419</v>
      </c>
      <c r="E15" s="84">
        <f aca="true" t="shared" si="2" ref="E15:E26">F15+G15+H15+I15</f>
        <v>0</v>
      </c>
      <c r="F15" s="84">
        <v>0</v>
      </c>
      <c r="G15" s="84">
        <v>0</v>
      </c>
      <c r="H15" s="84">
        <v>0</v>
      </c>
      <c r="I15" s="84">
        <v>0</v>
      </c>
      <c r="J15" s="84">
        <f aca="true" t="shared" si="3" ref="J15:J26">K15+L15+M15+N15</f>
        <v>2000</v>
      </c>
      <c r="K15" s="84">
        <v>2000</v>
      </c>
      <c r="L15" s="84">
        <v>0</v>
      </c>
      <c r="M15" s="84">
        <v>0</v>
      </c>
      <c r="N15" s="84">
        <v>0</v>
      </c>
    </row>
    <row r="16" spans="1:14" s="256" customFormat="1" ht="34.5" customHeight="1">
      <c r="A16" s="259"/>
      <c r="B16" s="252" t="s">
        <v>16</v>
      </c>
      <c r="C16" s="252"/>
      <c r="D16" s="253" t="s">
        <v>17</v>
      </c>
      <c r="E16" s="254">
        <f>SUM(F16:I16)</f>
        <v>8494</v>
      </c>
      <c r="F16" s="254">
        <f>SUM(F17:F20)</f>
        <v>8494</v>
      </c>
      <c r="G16" s="254">
        <f>SUM(G17:G20)</f>
        <v>0</v>
      </c>
      <c r="H16" s="254">
        <f>SUM(H17:H20)</f>
        <v>0</v>
      </c>
      <c r="I16" s="254">
        <f>SUM(I17:I20)</f>
        <v>0</v>
      </c>
      <c r="J16" s="254">
        <f>SUM(K16:N16)</f>
        <v>10100</v>
      </c>
      <c r="K16" s="254">
        <f>SUM(K17:K20)</f>
        <v>10100</v>
      </c>
      <c r="L16" s="254">
        <f>SUM(L17:L20)</f>
        <v>0</v>
      </c>
      <c r="M16" s="254">
        <f>SUM(M17:M20)</f>
        <v>0</v>
      </c>
      <c r="N16" s="254">
        <f>SUM(N17:N20)</f>
        <v>0</v>
      </c>
    </row>
    <row r="17" spans="1:14" s="21" customFormat="1" ht="28.5" customHeight="1">
      <c r="A17" s="247"/>
      <c r="B17" s="39"/>
      <c r="C17" s="39" t="s">
        <v>127</v>
      </c>
      <c r="D17" s="36" t="s">
        <v>128</v>
      </c>
      <c r="E17" s="84">
        <f t="shared" si="2"/>
        <v>8000</v>
      </c>
      <c r="F17" s="73">
        <v>8000</v>
      </c>
      <c r="G17" s="73">
        <v>0</v>
      </c>
      <c r="H17" s="73">
        <v>0</v>
      </c>
      <c r="I17" s="73">
        <v>0</v>
      </c>
      <c r="J17" s="84">
        <f t="shared" si="3"/>
        <v>0</v>
      </c>
      <c r="K17" s="79">
        <v>0</v>
      </c>
      <c r="L17" s="79">
        <v>0</v>
      </c>
      <c r="M17" s="79">
        <v>0</v>
      </c>
      <c r="N17" s="79">
        <v>0</v>
      </c>
    </row>
    <row r="18" spans="1:14" s="21" customFormat="1" ht="28.5" customHeight="1">
      <c r="A18" s="247"/>
      <c r="B18" s="39"/>
      <c r="C18" s="39" t="s">
        <v>18</v>
      </c>
      <c r="D18" s="36" t="s">
        <v>19</v>
      </c>
      <c r="E18" s="84">
        <f t="shared" si="2"/>
        <v>494</v>
      </c>
      <c r="F18" s="73">
        <v>494</v>
      </c>
      <c r="G18" s="73">
        <v>0</v>
      </c>
      <c r="H18" s="73">
        <v>0</v>
      </c>
      <c r="I18" s="73">
        <v>0</v>
      </c>
      <c r="J18" s="84">
        <f t="shared" si="3"/>
        <v>0</v>
      </c>
      <c r="K18" s="79">
        <v>0</v>
      </c>
      <c r="L18" s="79">
        <v>0</v>
      </c>
      <c r="M18" s="79">
        <v>0</v>
      </c>
      <c r="N18" s="79">
        <v>0</v>
      </c>
    </row>
    <row r="19" spans="1:14" s="21" customFormat="1" ht="29.25" customHeight="1">
      <c r="A19" s="247"/>
      <c r="B19" s="39"/>
      <c r="C19" s="39" t="s">
        <v>26</v>
      </c>
      <c r="D19" s="36" t="s">
        <v>27</v>
      </c>
      <c r="E19" s="84">
        <f t="shared" si="2"/>
        <v>0</v>
      </c>
      <c r="F19" s="73">
        <v>0</v>
      </c>
      <c r="G19" s="73">
        <v>0</v>
      </c>
      <c r="H19" s="73">
        <v>0</v>
      </c>
      <c r="I19" s="73">
        <v>0</v>
      </c>
      <c r="J19" s="84">
        <f t="shared" si="3"/>
        <v>9600</v>
      </c>
      <c r="K19" s="79">
        <v>9600</v>
      </c>
      <c r="L19" s="79">
        <v>0</v>
      </c>
      <c r="M19" s="79">
        <v>0</v>
      </c>
      <c r="N19" s="79">
        <v>0</v>
      </c>
    </row>
    <row r="20" spans="1:14" s="21" customFormat="1" ht="34.5" customHeight="1">
      <c r="A20" s="247"/>
      <c r="B20" s="15"/>
      <c r="C20" s="54" t="s">
        <v>84</v>
      </c>
      <c r="D20" s="38" t="s">
        <v>500</v>
      </c>
      <c r="E20" s="84">
        <f>F20+G20+H20+I20</f>
        <v>0</v>
      </c>
      <c r="F20" s="84">
        <v>0</v>
      </c>
      <c r="G20" s="84">
        <v>0</v>
      </c>
      <c r="H20" s="84">
        <v>0</v>
      </c>
      <c r="I20" s="84">
        <v>0</v>
      </c>
      <c r="J20" s="84">
        <f>K20+L20+M20+N20</f>
        <v>500</v>
      </c>
      <c r="K20" s="84">
        <v>500</v>
      </c>
      <c r="L20" s="84">
        <v>0</v>
      </c>
      <c r="M20" s="84">
        <v>0</v>
      </c>
      <c r="N20" s="84">
        <v>0</v>
      </c>
    </row>
    <row r="21" spans="1:14" s="21" customFormat="1" ht="58.5" customHeight="1">
      <c r="A21" s="118" t="s">
        <v>46</v>
      </c>
      <c r="B21" s="118"/>
      <c r="C21" s="118"/>
      <c r="D21" s="123" t="s">
        <v>164</v>
      </c>
      <c r="E21" s="120">
        <f>SUM(E22)</f>
        <v>150</v>
      </c>
      <c r="F21" s="120">
        <f aca="true" t="shared" si="4" ref="F21:N22">SUM(F22)</f>
        <v>150</v>
      </c>
      <c r="G21" s="120">
        <f t="shared" si="4"/>
        <v>0</v>
      </c>
      <c r="H21" s="120">
        <f t="shared" si="4"/>
        <v>0</v>
      </c>
      <c r="I21" s="120">
        <f t="shared" si="4"/>
        <v>0</v>
      </c>
      <c r="J21" s="120">
        <f t="shared" si="4"/>
        <v>0</v>
      </c>
      <c r="K21" s="120">
        <f t="shared" si="4"/>
        <v>0</v>
      </c>
      <c r="L21" s="120">
        <f t="shared" si="4"/>
        <v>0</v>
      </c>
      <c r="M21" s="120">
        <f t="shared" si="4"/>
        <v>0</v>
      </c>
      <c r="N21" s="120">
        <f t="shared" si="4"/>
        <v>0</v>
      </c>
    </row>
    <row r="22" spans="1:14" s="256" customFormat="1" ht="51" customHeight="1">
      <c r="A22" s="251"/>
      <c r="B22" s="252" t="s">
        <v>48</v>
      </c>
      <c r="C22" s="252"/>
      <c r="D22" s="258" t="s">
        <v>49</v>
      </c>
      <c r="E22" s="254">
        <f>SUM(E23)</f>
        <v>150</v>
      </c>
      <c r="F22" s="254">
        <f t="shared" si="4"/>
        <v>150</v>
      </c>
      <c r="G22" s="254">
        <f t="shared" si="4"/>
        <v>0</v>
      </c>
      <c r="H22" s="254">
        <f t="shared" si="4"/>
        <v>0</v>
      </c>
      <c r="I22" s="254">
        <f t="shared" si="4"/>
        <v>0</v>
      </c>
      <c r="J22" s="254">
        <f t="shared" si="4"/>
        <v>0</v>
      </c>
      <c r="K22" s="254">
        <f t="shared" si="4"/>
        <v>0</v>
      </c>
      <c r="L22" s="254">
        <f t="shared" si="4"/>
        <v>0</v>
      </c>
      <c r="M22" s="254">
        <f t="shared" si="4"/>
        <v>0</v>
      </c>
      <c r="N22" s="254">
        <f t="shared" si="4"/>
        <v>0</v>
      </c>
    </row>
    <row r="23" spans="1:14" s="21" customFormat="1" ht="61.5" customHeight="1">
      <c r="A23" s="100"/>
      <c r="B23" s="39"/>
      <c r="C23" s="39" t="s">
        <v>165</v>
      </c>
      <c r="D23" s="36" t="s">
        <v>166</v>
      </c>
      <c r="E23" s="84">
        <f t="shared" si="2"/>
        <v>150</v>
      </c>
      <c r="F23" s="73">
        <v>150</v>
      </c>
      <c r="G23" s="73">
        <v>0</v>
      </c>
      <c r="H23" s="73">
        <v>0</v>
      </c>
      <c r="I23" s="73">
        <v>0</v>
      </c>
      <c r="J23" s="84">
        <f t="shared" si="3"/>
        <v>0</v>
      </c>
      <c r="K23" s="79">
        <v>0</v>
      </c>
      <c r="L23" s="73">
        <v>0</v>
      </c>
      <c r="M23" s="73">
        <v>0</v>
      </c>
      <c r="N23" s="73">
        <v>0</v>
      </c>
    </row>
    <row r="24" spans="1:14" s="21" customFormat="1" ht="34.5" customHeight="1">
      <c r="A24" s="118" t="s">
        <v>167</v>
      </c>
      <c r="B24" s="118"/>
      <c r="C24" s="118"/>
      <c r="D24" s="119" t="s">
        <v>168</v>
      </c>
      <c r="E24" s="120">
        <f>SUM(E25)</f>
        <v>0</v>
      </c>
      <c r="F24" s="120">
        <f aca="true" t="shared" si="5" ref="F24:N25">SUM(F25)</f>
        <v>0</v>
      </c>
      <c r="G24" s="120">
        <f t="shared" si="5"/>
        <v>0</v>
      </c>
      <c r="H24" s="120">
        <f t="shared" si="5"/>
        <v>0</v>
      </c>
      <c r="I24" s="120">
        <f t="shared" si="5"/>
        <v>0</v>
      </c>
      <c r="J24" s="120">
        <f t="shared" si="5"/>
        <v>2370777</v>
      </c>
      <c r="K24" s="120">
        <f t="shared" si="5"/>
        <v>2370777</v>
      </c>
      <c r="L24" s="120">
        <f t="shared" si="5"/>
        <v>0</v>
      </c>
      <c r="M24" s="120">
        <f t="shared" si="5"/>
        <v>0</v>
      </c>
      <c r="N24" s="120">
        <f t="shared" si="5"/>
        <v>0</v>
      </c>
    </row>
    <row r="25" spans="1:14" s="256" customFormat="1" ht="45.75" customHeight="1">
      <c r="A25" s="251"/>
      <c r="B25" s="252" t="s">
        <v>169</v>
      </c>
      <c r="C25" s="252"/>
      <c r="D25" s="253" t="s">
        <v>170</v>
      </c>
      <c r="E25" s="254">
        <f>SUM(E26)</f>
        <v>0</v>
      </c>
      <c r="F25" s="254">
        <f t="shared" si="5"/>
        <v>0</v>
      </c>
      <c r="G25" s="254">
        <f t="shared" si="5"/>
        <v>0</v>
      </c>
      <c r="H25" s="254">
        <f t="shared" si="5"/>
        <v>0</v>
      </c>
      <c r="I25" s="254">
        <f t="shared" si="5"/>
        <v>0</v>
      </c>
      <c r="J25" s="254">
        <f t="shared" si="5"/>
        <v>2370777</v>
      </c>
      <c r="K25" s="254">
        <f t="shared" si="5"/>
        <v>2370777</v>
      </c>
      <c r="L25" s="254">
        <f t="shared" si="5"/>
        <v>0</v>
      </c>
      <c r="M25" s="254">
        <f t="shared" si="5"/>
        <v>0</v>
      </c>
      <c r="N25" s="254">
        <f t="shared" si="5"/>
        <v>0</v>
      </c>
    </row>
    <row r="26" spans="1:14" s="21" customFormat="1" ht="66.75" customHeight="1">
      <c r="A26" s="100"/>
      <c r="B26" s="39"/>
      <c r="C26" s="160" t="s">
        <v>420</v>
      </c>
      <c r="D26" s="161" t="s">
        <v>421</v>
      </c>
      <c r="E26" s="84">
        <f t="shared" si="2"/>
        <v>0</v>
      </c>
      <c r="F26" s="73">
        <v>0</v>
      </c>
      <c r="G26" s="73">
        <v>0</v>
      </c>
      <c r="H26" s="73">
        <v>0</v>
      </c>
      <c r="I26" s="73">
        <v>0</v>
      </c>
      <c r="J26" s="84">
        <f t="shared" si="3"/>
        <v>2370777</v>
      </c>
      <c r="K26" s="79">
        <v>2370777</v>
      </c>
      <c r="L26" s="73">
        <v>0</v>
      </c>
      <c r="M26" s="73">
        <v>0</v>
      </c>
      <c r="N26" s="73">
        <v>0</v>
      </c>
    </row>
    <row r="27" spans="1:14" ht="34.5" customHeight="1">
      <c r="A27" s="471" t="s">
        <v>38</v>
      </c>
      <c r="B27" s="471"/>
      <c r="C27" s="471"/>
      <c r="D27" s="471"/>
      <c r="E27" s="117">
        <f aca="true" t="shared" si="6" ref="E27:N27">SUM(E8+E11+E21+E24)</f>
        <v>280144</v>
      </c>
      <c r="F27" s="117">
        <f t="shared" si="6"/>
        <v>280144</v>
      </c>
      <c r="G27" s="117">
        <f t="shared" si="6"/>
        <v>0</v>
      </c>
      <c r="H27" s="117">
        <f t="shared" si="6"/>
        <v>0</v>
      </c>
      <c r="I27" s="117">
        <f t="shared" si="6"/>
        <v>0</v>
      </c>
      <c r="J27" s="117">
        <f t="shared" si="6"/>
        <v>2383477</v>
      </c>
      <c r="K27" s="117">
        <f t="shared" si="6"/>
        <v>2383477</v>
      </c>
      <c r="L27" s="117">
        <f t="shared" si="6"/>
        <v>0</v>
      </c>
      <c r="M27" s="117">
        <f t="shared" si="6"/>
        <v>0</v>
      </c>
      <c r="N27" s="117">
        <f t="shared" si="6"/>
        <v>0</v>
      </c>
    </row>
    <row r="28" spans="1:14" ht="30.75" customHeight="1">
      <c r="A28" s="23"/>
      <c r="B28" s="23"/>
      <c r="C28" s="23"/>
      <c r="D28" s="9"/>
      <c r="E28" s="59"/>
      <c r="F28" s="59"/>
      <c r="G28" s="59"/>
      <c r="H28" s="59"/>
      <c r="I28" s="59"/>
      <c r="J28" s="59"/>
      <c r="K28" s="59"/>
      <c r="L28" s="59"/>
      <c r="M28" s="59"/>
      <c r="N28" s="59"/>
    </row>
    <row r="29" spans="1:14" s="163" customFormat="1" ht="20.25" customHeight="1">
      <c r="A29" s="165"/>
      <c r="B29" s="165"/>
      <c r="C29" s="500" t="s">
        <v>417</v>
      </c>
      <c r="D29" s="501"/>
      <c r="E29" s="142">
        <f>E27-E38</f>
        <v>0</v>
      </c>
      <c r="F29" s="142">
        <f aca="true" t="shared" si="7" ref="F29:N29">F27-F38</f>
        <v>0</v>
      </c>
      <c r="G29" s="142">
        <f t="shared" si="7"/>
        <v>0</v>
      </c>
      <c r="H29" s="142">
        <f t="shared" si="7"/>
        <v>0</v>
      </c>
      <c r="I29" s="142">
        <f t="shared" si="7"/>
        <v>0</v>
      </c>
      <c r="J29" s="142">
        <f t="shared" si="7"/>
        <v>0</v>
      </c>
      <c r="K29" s="142">
        <f t="shared" si="7"/>
        <v>0</v>
      </c>
      <c r="L29" s="142">
        <f t="shared" si="7"/>
        <v>0</v>
      </c>
      <c r="M29" s="142">
        <f t="shared" si="7"/>
        <v>0</v>
      </c>
      <c r="N29" s="142">
        <f t="shared" si="7"/>
        <v>0</v>
      </c>
    </row>
    <row r="30" spans="1:14" ht="18" customHeight="1">
      <c r="A30" s="23"/>
      <c r="B30" s="23"/>
      <c r="C30" s="23"/>
      <c r="D30" s="9"/>
      <c r="E30" s="59"/>
      <c r="F30" s="59"/>
      <c r="G30" s="59"/>
      <c r="H30" s="59"/>
      <c r="I30" s="59"/>
      <c r="J30" s="59"/>
      <c r="K30" s="59"/>
      <c r="L30" s="59"/>
      <c r="M30" s="59"/>
      <c r="N30" s="59"/>
    </row>
    <row r="31" spans="1:14" ht="15" customHeight="1">
      <c r="A31" s="126"/>
      <c r="B31" s="126"/>
      <c r="C31" s="473" t="s">
        <v>127</v>
      </c>
      <c r="D31" s="473"/>
      <c r="E31" s="60">
        <f>SUM(F31:I31)</f>
        <v>11500</v>
      </c>
      <c r="F31" s="60">
        <f>F17+F13</f>
        <v>11500</v>
      </c>
      <c r="G31" s="60">
        <f aca="true" t="shared" si="8" ref="G31:N31">G17</f>
        <v>0</v>
      </c>
      <c r="H31" s="60">
        <f t="shared" si="8"/>
        <v>0</v>
      </c>
      <c r="I31" s="60">
        <f t="shared" si="8"/>
        <v>0</v>
      </c>
      <c r="J31" s="60">
        <f t="shared" si="8"/>
        <v>0</v>
      </c>
      <c r="K31" s="60">
        <f t="shared" si="8"/>
        <v>0</v>
      </c>
      <c r="L31" s="60">
        <f t="shared" si="8"/>
        <v>0</v>
      </c>
      <c r="M31" s="60">
        <f t="shared" si="8"/>
        <v>0</v>
      </c>
      <c r="N31" s="60">
        <f t="shared" si="8"/>
        <v>0</v>
      </c>
    </row>
    <row r="32" spans="1:14" ht="15" customHeight="1">
      <c r="A32" s="126"/>
      <c r="B32" s="126"/>
      <c r="C32" s="473" t="s">
        <v>18</v>
      </c>
      <c r="D32" s="473"/>
      <c r="E32" s="60">
        <f aca="true" t="shared" si="9" ref="E32:E37">SUM(F32:I32)</f>
        <v>494</v>
      </c>
      <c r="F32" s="60">
        <f aca="true" t="shared" si="10" ref="F32:N32">F18</f>
        <v>494</v>
      </c>
      <c r="G32" s="60">
        <f t="shared" si="10"/>
        <v>0</v>
      </c>
      <c r="H32" s="60">
        <f t="shared" si="10"/>
        <v>0</v>
      </c>
      <c r="I32" s="60">
        <f t="shared" si="10"/>
        <v>0</v>
      </c>
      <c r="J32" s="60">
        <f t="shared" si="10"/>
        <v>0</v>
      </c>
      <c r="K32" s="60">
        <f t="shared" si="10"/>
        <v>0</v>
      </c>
      <c r="L32" s="60">
        <f t="shared" si="10"/>
        <v>0</v>
      </c>
      <c r="M32" s="60">
        <f t="shared" si="10"/>
        <v>0</v>
      </c>
      <c r="N32" s="60">
        <f t="shared" si="10"/>
        <v>0</v>
      </c>
    </row>
    <row r="33" spans="1:14" ht="15" customHeight="1">
      <c r="A33" s="126"/>
      <c r="B33" s="126"/>
      <c r="C33" s="477" t="s">
        <v>165</v>
      </c>
      <c r="D33" s="478"/>
      <c r="E33" s="60">
        <f t="shared" si="9"/>
        <v>150</v>
      </c>
      <c r="F33" s="60">
        <f>F23</f>
        <v>150</v>
      </c>
      <c r="G33" s="60">
        <f aca="true" t="shared" si="11" ref="G33:N33">G23</f>
        <v>0</v>
      </c>
      <c r="H33" s="60">
        <f t="shared" si="11"/>
        <v>0</v>
      </c>
      <c r="I33" s="60">
        <f t="shared" si="11"/>
        <v>0</v>
      </c>
      <c r="J33" s="60">
        <f t="shared" si="11"/>
        <v>0</v>
      </c>
      <c r="K33" s="60">
        <f t="shared" si="11"/>
        <v>0</v>
      </c>
      <c r="L33" s="60">
        <f t="shared" si="11"/>
        <v>0</v>
      </c>
      <c r="M33" s="60">
        <f t="shared" si="11"/>
        <v>0</v>
      </c>
      <c r="N33" s="60">
        <f t="shared" si="11"/>
        <v>0</v>
      </c>
    </row>
    <row r="34" spans="1:14" ht="15" customHeight="1">
      <c r="A34" s="126"/>
      <c r="B34" s="126"/>
      <c r="C34" s="473" t="s">
        <v>163</v>
      </c>
      <c r="D34" s="473"/>
      <c r="E34" s="60">
        <f t="shared" si="9"/>
        <v>268000</v>
      </c>
      <c r="F34" s="60">
        <f aca="true" t="shared" si="12" ref="F34:N34">F10</f>
        <v>268000</v>
      </c>
      <c r="G34" s="60">
        <f t="shared" si="12"/>
        <v>0</v>
      </c>
      <c r="H34" s="60">
        <f t="shared" si="12"/>
        <v>0</v>
      </c>
      <c r="I34" s="60">
        <f t="shared" si="12"/>
        <v>0</v>
      </c>
      <c r="J34" s="60">
        <f t="shared" si="12"/>
        <v>0</v>
      </c>
      <c r="K34" s="60">
        <f t="shared" si="12"/>
        <v>0</v>
      </c>
      <c r="L34" s="60">
        <f t="shared" si="12"/>
        <v>0</v>
      </c>
      <c r="M34" s="60">
        <f t="shared" si="12"/>
        <v>0</v>
      </c>
      <c r="N34" s="60">
        <f t="shared" si="12"/>
        <v>0</v>
      </c>
    </row>
    <row r="35" spans="1:14" ht="15" customHeight="1">
      <c r="A35" s="126"/>
      <c r="B35" s="126"/>
      <c r="C35" s="473" t="s">
        <v>26</v>
      </c>
      <c r="D35" s="473"/>
      <c r="E35" s="60">
        <f t="shared" si="9"/>
        <v>0</v>
      </c>
      <c r="F35" s="60">
        <f aca="true" t="shared" si="13" ref="F35:N35">F14+F19</f>
        <v>0</v>
      </c>
      <c r="G35" s="60">
        <f t="shared" si="13"/>
        <v>0</v>
      </c>
      <c r="H35" s="60">
        <f t="shared" si="13"/>
        <v>0</v>
      </c>
      <c r="I35" s="60">
        <f t="shared" si="13"/>
        <v>0</v>
      </c>
      <c r="J35" s="60">
        <f t="shared" si="13"/>
        <v>10200</v>
      </c>
      <c r="K35" s="60">
        <f t="shared" si="13"/>
        <v>10200</v>
      </c>
      <c r="L35" s="60">
        <f t="shared" si="13"/>
        <v>0</v>
      </c>
      <c r="M35" s="60">
        <f t="shared" si="13"/>
        <v>0</v>
      </c>
      <c r="N35" s="60">
        <f t="shared" si="13"/>
        <v>0</v>
      </c>
    </row>
    <row r="36" spans="1:14" ht="15" customHeight="1">
      <c r="A36" s="126"/>
      <c r="B36" s="126"/>
      <c r="C36" s="499" t="s">
        <v>84</v>
      </c>
      <c r="D36" s="499"/>
      <c r="E36" s="60">
        <f t="shared" si="9"/>
        <v>0</v>
      </c>
      <c r="F36" s="60">
        <f aca="true" t="shared" si="14" ref="F36:N36">F15+F20</f>
        <v>0</v>
      </c>
      <c r="G36" s="60">
        <f t="shared" si="14"/>
        <v>0</v>
      </c>
      <c r="H36" s="60">
        <f t="shared" si="14"/>
        <v>0</v>
      </c>
      <c r="I36" s="60">
        <f t="shared" si="14"/>
        <v>0</v>
      </c>
      <c r="J36" s="60">
        <f t="shared" si="14"/>
        <v>2500</v>
      </c>
      <c r="K36" s="60">
        <f t="shared" si="14"/>
        <v>2500</v>
      </c>
      <c r="L36" s="60">
        <f t="shared" si="14"/>
        <v>0</v>
      </c>
      <c r="M36" s="60">
        <f t="shared" si="14"/>
        <v>0</v>
      </c>
      <c r="N36" s="60">
        <f t="shared" si="14"/>
        <v>0</v>
      </c>
    </row>
    <row r="37" spans="1:14" ht="15" customHeight="1">
      <c r="A37" s="126"/>
      <c r="B37" s="126"/>
      <c r="C37" s="473" t="s">
        <v>420</v>
      </c>
      <c r="D37" s="473"/>
      <c r="E37" s="60">
        <f t="shared" si="9"/>
        <v>0</v>
      </c>
      <c r="F37" s="60">
        <f aca="true" t="shared" si="15" ref="F37:N37">F26</f>
        <v>0</v>
      </c>
      <c r="G37" s="60">
        <f t="shared" si="15"/>
        <v>0</v>
      </c>
      <c r="H37" s="60">
        <f t="shared" si="15"/>
        <v>0</v>
      </c>
      <c r="I37" s="60">
        <f t="shared" si="15"/>
        <v>0</v>
      </c>
      <c r="J37" s="60">
        <f t="shared" si="15"/>
        <v>2370777</v>
      </c>
      <c r="K37" s="60">
        <f t="shared" si="15"/>
        <v>2370777</v>
      </c>
      <c r="L37" s="60">
        <f t="shared" si="15"/>
        <v>0</v>
      </c>
      <c r="M37" s="60">
        <f t="shared" si="15"/>
        <v>0</v>
      </c>
      <c r="N37" s="60">
        <f t="shared" si="15"/>
        <v>0</v>
      </c>
    </row>
    <row r="38" spans="1:14" ht="15" customHeight="1">
      <c r="A38" s="164"/>
      <c r="B38" s="164"/>
      <c r="C38" s="498" t="s">
        <v>297</v>
      </c>
      <c r="D38" s="498"/>
      <c r="E38" s="61">
        <f aca="true" t="shared" si="16" ref="E38:N38">SUM(E31:E37)</f>
        <v>280144</v>
      </c>
      <c r="F38" s="61">
        <f t="shared" si="16"/>
        <v>280144</v>
      </c>
      <c r="G38" s="61">
        <f t="shared" si="16"/>
        <v>0</v>
      </c>
      <c r="H38" s="61">
        <f t="shared" si="16"/>
        <v>0</v>
      </c>
      <c r="I38" s="61">
        <f t="shared" si="16"/>
        <v>0</v>
      </c>
      <c r="J38" s="61">
        <f t="shared" si="16"/>
        <v>2383477</v>
      </c>
      <c r="K38" s="61">
        <f t="shared" si="16"/>
        <v>2383477</v>
      </c>
      <c r="L38" s="61">
        <f t="shared" si="16"/>
        <v>0</v>
      </c>
      <c r="M38" s="61">
        <f t="shared" si="16"/>
        <v>0</v>
      </c>
      <c r="N38" s="61">
        <f t="shared" si="16"/>
        <v>0</v>
      </c>
    </row>
  </sheetData>
  <sheetProtection/>
  <mergeCells count="22">
    <mergeCell ref="C37:D37"/>
    <mergeCell ref="C34:D34"/>
    <mergeCell ref="C36:D36"/>
    <mergeCell ref="C29:D29"/>
    <mergeCell ref="C31:D31"/>
    <mergeCell ref="C32:D32"/>
    <mergeCell ref="A5:N5"/>
    <mergeCell ref="D6:D7"/>
    <mergeCell ref="A6:A7"/>
    <mergeCell ref="B6:B7"/>
    <mergeCell ref="C35:D35"/>
    <mergeCell ref="C6:C7"/>
    <mergeCell ref="E6:E7"/>
    <mergeCell ref="A3:N3"/>
    <mergeCell ref="C38:D38"/>
    <mergeCell ref="C33:D33"/>
    <mergeCell ref="A1:N1"/>
    <mergeCell ref="A2:N2"/>
    <mergeCell ref="F6:I6"/>
    <mergeCell ref="J6:J7"/>
    <mergeCell ref="K6:N6"/>
    <mergeCell ref="A27:D27"/>
  </mergeCells>
  <printOptions horizontalCentered="1"/>
  <pageMargins left="0.3937007874015748" right="0.3937007874015748" top="1.1811023622047245" bottom="0.5511811023622047" header="0.4724409448818898" footer="0.31496062992125984"/>
  <pageSetup horizontalDpi="600" verticalDpi="600" orientation="landscape" paperSize="9" scale="80" r:id="rId1"/>
  <headerFooter>
    <oddHeader>&amp;R&amp;10Załącznik  Nr 8 do Uchwały Nr 125/11  
Zarządu Powiatu 
w Stargardzie Szczecińskim  
z dnia 13 stycznia 2011 r.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1:N35"/>
  <sheetViews>
    <sheetView zoomScalePageLayoutView="0" workbookViewId="0" topLeftCell="A1">
      <pane ySplit="7" topLeftCell="A17" activePane="bottomLeft" state="frozen"/>
      <selection pane="topLeft" activeCell="A1" sqref="A1"/>
      <selection pane="bottomLeft" activeCell="D20" sqref="D20"/>
    </sheetView>
  </sheetViews>
  <sheetFormatPr defaultColWidth="8.796875" defaultRowHeight="14.25"/>
  <cols>
    <col min="1" max="1" width="7.5" style="0" customWidth="1"/>
    <col min="2" max="2" width="8.09765625" style="0" customWidth="1"/>
    <col min="4" max="4" width="32.8984375" style="0" customWidth="1"/>
    <col min="5" max="9" width="9" style="63" customWidth="1"/>
    <col min="10" max="14" width="9.8984375" style="63" customWidth="1"/>
  </cols>
  <sheetData>
    <row r="1" spans="1:14" s="115" customFormat="1" ht="15.75">
      <c r="A1" s="463" t="s">
        <v>0</v>
      </c>
      <c r="B1" s="463"/>
      <c r="C1" s="463"/>
      <c r="D1" s="463"/>
      <c r="E1" s="463"/>
      <c r="F1" s="463"/>
      <c r="G1" s="463"/>
      <c r="H1" s="463"/>
      <c r="I1" s="463"/>
      <c r="J1" s="463"/>
      <c r="K1" s="463"/>
      <c r="L1" s="463"/>
      <c r="M1" s="463"/>
      <c r="N1" s="463"/>
    </row>
    <row r="2" spans="1:14" s="115" customFormat="1" ht="15.75">
      <c r="A2" s="463" t="s">
        <v>366</v>
      </c>
      <c r="B2" s="463"/>
      <c r="C2" s="463"/>
      <c r="D2" s="463"/>
      <c r="E2" s="463"/>
      <c r="F2" s="463"/>
      <c r="G2" s="463"/>
      <c r="H2" s="463"/>
      <c r="I2" s="463"/>
      <c r="J2" s="463"/>
      <c r="K2" s="463"/>
      <c r="L2" s="463"/>
      <c r="M2" s="463"/>
      <c r="N2" s="463"/>
    </row>
    <row r="3" spans="1:14" s="115" customFormat="1" ht="15.75">
      <c r="A3" s="463" t="s">
        <v>1</v>
      </c>
      <c r="B3" s="463"/>
      <c r="C3" s="463"/>
      <c r="D3" s="463"/>
      <c r="E3" s="463"/>
      <c r="F3" s="463"/>
      <c r="G3" s="463"/>
      <c r="H3" s="463"/>
      <c r="I3" s="463"/>
      <c r="J3" s="463"/>
      <c r="K3" s="463"/>
      <c r="L3" s="463"/>
      <c r="M3" s="463"/>
      <c r="N3" s="463"/>
    </row>
    <row r="4" spans="1:14" ht="14.2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s="34" customFormat="1" ht="27.75" customHeight="1">
      <c r="A5" s="479" t="s">
        <v>173</v>
      </c>
      <c r="B5" s="479"/>
      <c r="C5" s="479"/>
      <c r="D5" s="479"/>
      <c r="E5" s="479"/>
      <c r="F5" s="479"/>
      <c r="G5" s="479"/>
      <c r="H5" s="479"/>
      <c r="I5" s="479"/>
      <c r="J5" s="479"/>
      <c r="K5" s="479"/>
      <c r="L5" s="479"/>
      <c r="M5" s="479"/>
      <c r="N5" s="479"/>
    </row>
    <row r="6" spans="1:14" s="34" customFormat="1" ht="14.25">
      <c r="A6" s="464" t="s">
        <v>3</v>
      </c>
      <c r="B6" s="464" t="s">
        <v>4</v>
      </c>
      <c r="C6" s="464" t="s">
        <v>5</v>
      </c>
      <c r="D6" s="464" t="s">
        <v>6</v>
      </c>
      <c r="E6" s="465" t="s">
        <v>7</v>
      </c>
      <c r="F6" s="464" t="s">
        <v>8</v>
      </c>
      <c r="G6" s="464"/>
      <c r="H6" s="464"/>
      <c r="I6" s="464"/>
      <c r="J6" s="465" t="s">
        <v>9</v>
      </c>
      <c r="K6" s="455" t="s">
        <v>8</v>
      </c>
      <c r="L6" s="455"/>
      <c r="M6" s="455"/>
      <c r="N6" s="455"/>
    </row>
    <row r="7" spans="1:14" s="34" customFormat="1" ht="113.25" customHeight="1">
      <c r="A7" s="464"/>
      <c r="B7" s="464"/>
      <c r="C7" s="464"/>
      <c r="D7" s="464"/>
      <c r="E7" s="465"/>
      <c r="F7" s="272" t="s">
        <v>10</v>
      </c>
      <c r="G7" s="272" t="s">
        <v>11</v>
      </c>
      <c r="H7" s="273" t="s">
        <v>12</v>
      </c>
      <c r="I7" s="273" t="s">
        <v>367</v>
      </c>
      <c r="J7" s="465"/>
      <c r="K7" s="272" t="s">
        <v>10</v>
      </c>
      <c r="L7" s="272" t="s">
        <v>11</v>
      </c>
      <c r="M7" s="273" t="s">
        <v>12</v>
      </c>
      <c r="N7" s="273" t="s">
        <v>367</v>
      </c>
    </row>
    <row r="8" spans="1:14" ht="30" customHeight="1">
      <c r="A8" s="118" t="s">
        <v>14</v>
      </c>
      <c r="B8" s="118"/>
      <c r="C8" s="118"/>
      <c r="D8" s="119" t="s">
        <v>15</v>
      </c>
      <c r="E8" s="120">
        <f>SUM(E9)</f>
        <v>0</v>
      </c>
      <c r="F8" s="120">
        <f aca="true" t="shared" si="0" ref="F8:N8">SUM(F9)</f>
        <v>0</v>
      </c>
      <c r="G8" s="120">
        <f t="shared" si="0"/>
        <v>0</v>
      </c>
      <c r="H8" s="120">
        <f t="shared" si="0"/>
        <v>0</v>
      </c>
      <c r="I8" s="120">
        <f t="shared" si="0"/>
        <v>0</v>
      </c>
      <c r="J8" s="120">
        <f t="shared" si="0"/>
        <v>44000</v>
      </c>
      <c r="K8" s="120">
        <f t="shared" si="0"/>
        <v>0</v>
      </c>
      <c r="L8" s="120">
        <f t="shared" si="0"/>
        <v>41000</v>
      </c>
      <c r="M8" s="120">
        <f t="shared" si="0"/>
        <v>0</v>
      </c>
      <c r="N8" s="120">
        <f t="shared" si="0"/>
        <v>3000</v>
      </c>
    </row>
    <row r="9" spans="1:14" s="257" customFormat="1" ht="27" customHeight="1">
      <c r="A9" s="251"/>
      <c r="B9" s="252" t="s">
        <v>174</v>
      </c>
      <c r="C9" s="252"/>
      <c r="D9" s="253" t="s">
        <v>179</v>
      </c>
      <c r="E9" s="254">
        <f>SUM(F9:I9)</f>
        <v>0</v>
      </c>
      <c r="F9" s="254">
        <f>SUM(F10:F16)</f>
        <v>0</v>
      </c>
      <c r="G9" s="254">
        <f>SUM(G10:G16)</f>
        <v>0</v>
      </c>
      <c r="H9" s="254">
        <f>SUM(H10:H16)</f>
        <v>0</v>
      </c>
      <c r="I9" s="254">
        <f>SUM(I10:I16)</f>
        <v>0</v>
      </c>
      <c r="J9" s="254">
        <f>SUM(K9:N9)</f>
        <v>44000</v>
      </c>
      <c r="K9" s="254">
        <f>SUM(K10:K16)</f>
        <v>0</v>
      </c>
      <c r="L9" s="254">
        <f>SUM(L10:L16)</f>
        <v>41000</v>
      </c>
      <c r="M9" s="254">
        <f>SUM(M10:M16)</f>
        <v>0</v>
      </c>
      <c r="N9" s="254">
        <f>SUM(N10:N16)</f>
        <v>3000</v>
      </c>
    </row>
    <row r="10" spans="1:14" ht="24.75" customHeight="1">
      <c r="A10" s="100"/>
      <c r="B10" s="3"/>
      <c r="C10" s="3" t="s">
        <v>67</v>
      </c>
      <c r="D10" s="5" t="s">
        <v>68</v>
      </c>
      <c r="E10" s="57">
        <f>SUM(F10+G10+H10+I10)</f>
        <v>0</v>
      </c>
      <c r="F10" s="57">
        <v>0</v>
      </c>
      <c r="G10" s="57">
        <v>0</v>
      </c>
      <c r="H10" s="57">
        <v>0</v>
      </c>
      <c r="I10" s="57">
        <v>0</v>
      </c>
      <c r="J10" s="57">
        <f aca="true" t="shared" si="1" ref="J10:J15">SUM(K10+L10+M10+N10)</f>
        <v>17000</v>
      </c>
      <c r="K10" s="58">
        <v>0</v>
      </c>
      <c r="L10" s="58">
        <v>17000</v>
      </c>
      <c r="M10" s="58">
        <v>0</v>
      </c>
      <c r="N10" s="58">
        <v>0</v>
      </c>
    </row>
    <row r="11" spans="1:14" ht="24.75" customHeight="1">
      <c r="A11" s="100"/>
      <c r="B11" s="3"/>
      <c r="C11" s="3" t="s">
        <v>61</v>
      </c>
      <c r="D11" s="5" t="s">
        <v>62</v>
      </c>
      <c r="E11" s="57">
        <f aca="true" t="shared" si="2" ref="E11:E22">SUM(F11+G11+H11+I11)</f>
        <v>0</v>
      </c>
      <c r="F11" s="57">
        <v>0</v>
      </c>
      <c r="G11" s="57">
        <v>0</v>
      </c>
      <c r="H11" s="57">
        <v>0</v>
      </c>
      <c r="I11" s="57">
        <v>0</v>
      </c>
      <c r="J11" s="57">
        <f t="shared" si="1"/>
        <v>1300</v>
      </c>
      <c r="K11" s="58">
        <v>0</v>
      </c>
      <c r="L11" s="58">
        <v>1300</v>
      </c>
      <c r="M11" s="58">
        <v>0</v>
      </c>
      <c r="N11" s="58">
        <v>0</v>
      </c>
    </row>
    <row r="12" spans="1:14" ht="24.75" customHeight="1">
      <c r="A12" s="100"/>
      <c r="B12" s="3"/>
      <c r="C12" s="3" t="s">
        <v>63</v>
      </c>
      <c r="D12" s="5" t="s">
        <v>64</v>
      </c>
      <c r="E12" s="57">
        <f t="shared" si="2"/>
        <v>0</v>
      </c>
      <c r="F12" s="57">
        <v>0</v>
      </c>
      <c r="G12" s="57">
        <v>0</v>
      </c>
      <c r="H12" s="57">
        <v>0</v>
      </c>
      <c r="I12" s="57">
        <v>0</v>
      </c>
      <c r="J12" s="57">
        <f t="shared" si="1"/>
        <v>200</v>
      </c>
      <c r="K12" s="58">
        <v>0</v>
      </c>
      <c r="L12" s="58">
        <v>200</v>
      </c>
      <c r="M12" s="58">
        <v>0</v>
      </c>
      <c r="N12" s="58">
        <v>0</v>
      </c>
    </row>
    <row r="13" spans="1:14" ht="24.75" customHeight="1">
      <c r="A13" s="100"/>
      <c r="B13" s="3"/>
      <c r="C13" s="3" t="s">
        <v>80</v>
      </c>
      <c r="D13" s="5" t="s">
        <v>81</v>
      </c>
      <c r="E13" s="57">
        <f t="shared" si="2"/>
        <v>0</v>
      </c>
      <c r="F13" s="57">
        <v>0</v>
      </c>
      <c r="G13" s="57">
        <v>0</v>
      </c>
      <c r="H13" s="57">
        <v>0</v>
      </c>
      <c r="I13" s="57">
        <v>0</v>
      </c>
      <c r="J13" s="57">
        <f t="shared" si="1"/>
        <v>8000</v>
      </c>
      <c r="K13" s="58">
        <v>0</v>
      </c>
      <c r="L13" s="58">
        <v>8000</v>
      </c>
      <c r="M13" s="58">
        <v>0</v>
      </c>
      <c r="N13" s="58">
        <v>0</v>
      </c>
    </row>
    <row r="14" spans="1:14" ht="24.75" customHeight="1">
      <c r="A14" s="100"/>
      <c r="B14" s="3"/>
      <c r="C14" s="3" t="s">
        <v>20</v>
      </c>
      <c r="D14" s="5" t="s">
        <v>21</v>
      </c>
      <c r="E14" s="57">
        <f t="shared" si="2"/>
        <v>0</v>
      </c>
      <c r="F14" s="57">
        <v>0</v>
      </c>
      <c r="G14" s="57">
        <v>0</v>
      </c>
      <c r="H14" s="57">
        <v>0</v>
      </c>
      <c r="I14" s="57">
        <v>0</v>
      </c>
      <c r="J14" s="57">
        <f t="shared" si="1"/>
        <v>4000</v>
      </c>
      <c r="K14" s="58">
        <v>0</v>
      </c>
      <c r="L14" s="58">
        <v>4000</v>
      </c>
      <c r="M14" s="58">
        <v>0</v>
      </c>
      <c r="N14" s="58">
        <v>0</v>
      </c>
    </row>
    <row r="15" spans="1:14" ht="24.75" customHeight="1">
      <c r="A15" s="100"/>
      <c r="B15" s="3"/>
      <c r="C15" s="3" t="s">
        <v>82</v>
      </c>
      <c r="D15" s="5" t="s">
        <v>83</v>
      </c>
      <c r="E15" s="57">
        <f t="shared" si="2"/>
        <v>0</v>
      </c>
      <c r="F15" s="57">
        <v>0</v>
      </c>
      <c r="G15" s="57">
        <v>0</v>
      </c>
      <c r="H15" s="57">
        <v>0</v>
      </c>
      <c r="I15" s="57">
        <v>0</v>
      </c>
      <c r="J15" s="57">
        <f t="shared" si="1"/>
        <v>9500</v>
      </c>
      <c r="K15" s="58">
        <v>0</v>
      </c>
      <c r="L15" s="58">
        <v>6500</v>
      </c>
      <c r="M15" s="58">
        <v>0</v>
      </c>
      <c r="N15" s="58">
        <v>3000</v>
      </c>
    </row>
    <row r="16" spans="1:14" ht="24.75" customHeight="1">
      <c r="A16" s="100"/>
      <c r="B16" s="3"/>
      <c r="C16" s="3" t="s">
        <v>26</v>
      </c>
      <c r="D16" s="5" t="s">
        <v>27</v>
      </c>
      <c r="E16" s="57">
        <f t="shared" si="2"/>
        <v>0</v>
      </c>
      <c r="F16" s="57">
        <v>0</v>
      </c>
      <c r="G16" s="57">
        <v>0</v>
      </c>
      <c r="H16" s="57">
        <v>0</v>
      </c>
      <c r="I16" s="57">
        <v>0</v>
      </c>
      <c r="J16" s="57">
        <v>4000</v>
      </c>
      <c r="K16" s="58">
        <v>0</v>
      </c>
      <c r="L16" s="58">
        <v>4000</v>
      </c>
      <c r="M16" s="58">
        <v>0</v>
      </c>
      <c r="N16" s="58">
        <v>0</v>
      </c>
    </row>
    <row r="17" spans="1:14" ht="34.5" customHeight="1">
      <c r="A17" s="118" t="s">
        <v>175</v>
      </c>
      <c r="B17" s="118"/>
      <c r="C17" s="118"/>
      <c r="D17" s="119" t="s">
        <v>176</v>
      </c>
      <c r="E17" s="120">
        <f>SUM(E18+E20)</f>
        <v>0</v>
      </c>
      <c r="F17" s="120">
        <f aca="true" t="shared" si="3" ref="F17:N17">SUM(F18+F20)</f>
        <v>0</v>
      </c>
      <c r="G17" s="120">
        <f t="shared" si="3"/>
        <v>0</v>
      </c>
      <c r="H17" s="120">
        <f t="shared" si="3"/>
        <v>0</v>
      </c>
      <c r="I17" s="120">
        <f t="shared" si="3"/>
        <v>0</v>
      </c>
      <c r="J17" s="120">
        <f t="shared" si="3"/>
        <v>206700</v>
      </c>
      <c r="K17" s="120">
        <f t="shared" si="3"/>
        <v>206700</v>
      </c>
      <c r="L17" s="120">
        <f t="shared" si="3"/>
        <v>0</v>
      </c>
      <c r="M17" s="120">
        <f t="shared" si="3"/>
        <v>0</v>
      </c>
      <c r="N17" s="120">
        <f t="shared" si="3"/>
        <v>0</v>
      </c>
    </row>
    <row r="18" spans="1:14" s="257" customFormat="1" ht="26.25" customHeight="1">
      <c r="A18" s="251"/>
      <c r="B18" s="252" t="s">
        <v>177</v>
      </c>
      <c r="C18" s="252"/>
      <c r="D18" s="253" t="s">
        <v>178</v>
      </c>
      <c r="E18" s="254">
        <f>SUM(E19)</f>
        <v>0</v>
      </c>
      <c r="F18" s="254">
        <f aca="true" t="shared" si="4" ref="F18:N18">SUM(F19)</f>
        <v>0</v>
      </c>
      <c r="G18" s="254">
        <f t="shared" si="4"/>
        <v>0</v>
      </c>
      <c r="H18" s="254">
        <f t="shared" si="4"/>
        <v>0</v>
      </c>
      <c r="I18" s="254">
        <f t="shared" si="4"/>
        <v>0</v>
      </c>
      <c r="J18" s="254">
        <f t="shared" si="4"/>
        <v>200000</v>
      </c>
      <c r="K18" s="254">
        <f t="shared" si="4"/>
        <v>200000</v>
      </c>
      <c r="L18" s="254">
        <f t="shared" si="4"/>
        <v>0</v>
      </c>
      <c r="M18" s="254">
        <f t="shared" si="4"/>
        <v>0</v>
      </c>
      <c r="N18" s="254">
        <f t="shared" si="4"/>
        <v>0</v>
      </c>
    </row>
    <row r="19" spans="1:14" ht="56.25" customHeight="1">
      <c r="A19" s="100"/>
      <c r="B19" s="2"/>
      <c r="C19" s="160" t="s">
        <v>422</v>
      </c>
      <c r="D19" s="171" t="s">
        <v>423</v>
      </c>
      <c r="E19" s="57">
        <f t="shared" si="2"/>
        <v>0</v>
      </c>
      <c r="F19" s="57">
        <v>0</v>
      </c>
      <c r="G19" s="57">
        <v>0</v>
      </c>
      <c r="H19" s="57">
        <v>0</v>
      </c>
      <c r="I19" s="57">
        <v>0</v>
      </c>
      <c r="J19" s="57">
        <f>SUM(K19+L19+M19+N19)</f>
        <v>200000</v>
      </c>
      <c r="K19" s="57">
        <v>200000</v>
      </c>
      <c r="L19" s="57">
        <v>0</v>
      </c>
      <c r="M19" s="57">
        <v>0</v>
      </c>
      <c r="N19" s="57">
        <v>0</v>
      </c>
    </row>
    <row r="20" spans="1:14" s="257" customFormat="1" ht="27.75" customHeight="1">
      <c r="A20" s="251"/>
      <c r="B20" s="252" t="s">
        <v>180</v>
      </c>
      <c r="C20" s="268"/>
      <c r="D20" s="253" t="s">
        <v>330</v>
      </c>
      <c r="E20" s="254">
        <f>SUM(F20:I20)</f>
        <v>0</v>
      </c>
      <c r="F20" s="254">
        <f>SUM(F21:F22)</f>
        <v>0</v>
      </c>
      <c r="G20" s="254">
        <f>SUM(G21:G22)</f>
        <v>0</v>
      </c>
      <c r="H20" s="254">
        <f>SUM(H21:H22)</f>
        <v>0</v>
      </c>
      <c r="I20" s="254">
        <f>SUM(I21:I22)</f>
        <v>0</v>
      </c>
      <c r="J20" s="254">
        <f>SUM(K20:N20)</f>
        <v>6700</v>
      </c>
      <c r="K20" s="254">
        <f>SUM(K21:K22)</f>
        <v>6700</v>
      </c>
      <c r="L20" s="254">
        <f>SUM(L21:L22)</f>
        <v>0</v>
      </c>
      <c r="M20" s="254">
        <f>SUM(M21:M22)</f>
        <v>0</v>
      </c>
      <c r="N20" s="254">
        <f>SUM(N21:N22)</f>
        <v>0</v>
      </c>
    </row>
    <row r="21" spans="1:14" ht="24.75" customHeight="1">
      <c r="A21" s="100"/>
      <c r="B21" s="3"/>
      <c r="C21" s="25" t="s">
        <v>20</v>
      </c>
      <c r="D21" s="5" t="s">
        <v>21</v>
      </c>
      <c r="E21" s="57">
        <f t="shared" si="2"/>
        <v>0</v>
      </c>
      <c r="F21" s="57">
        <v>0</v>
      </c>
      <c r="G21" s="57">
        <v>0</v>
      </c>
      <c r="H21" s="57">
        <v>0</v>
      </c>
      <c r="I21" s="57">
        <v>0</v>
      </c>
      <c r="J21" s="57">
        <f>SUM(K21+L21+M21+N21)</f>
        <v>5000</v>
      </c>
      <c r="K21" s="57">
        <v>5000</v>
      </c>
      <c r="L21" s="57">
        <v>0</v>
      </c>
      <c r="M21" s="57">
        <v>0</v>
      </c>
      <c r="N21" s="57">
        <v>0</v>
      </c>
    </row>
    <row r="22" spans="1:14" ht="24.75" customHeight="1">
      <c r="A22" s="100"/>
      <c r="B22" s="16"/>
      <c r="C22" s="25" t="s">
        <v>26</v>
      </c>
      <c r="D22" s="5" t="s">
        <v>27</v>
      </c>
      <c r="E22" s="57">
        <f t="shared" si="2"/>
        <v>0</v>
      </c>
      <c r="F22" s="57">
        <v>0</v>
      </c>
      <c r="G22" s="57">
        <v>0</v>
      </c>
      <c r="H22" s="57">
        <v>0</v>
      </c>
      <c r="I22" s="57">
        <v>0</v>
      </c>
      <c r="J22" s="57">
        <f>SUM(K22+L22+M22+N22)</f>
        <v>1700</v>
      </c>
      <c r="K22" s="57">
        <v>1700</v>
      </c>
      <c r="L22" s="57">
        <v>0</v>
      </c>
      <c r="M22" s="57">
        <v>0</v>
      </c>
      <c r="N22" s="57">
        <v>0</v>
      </c>
    </row>
    <row r="23" spans="1:14" ht="28.5" customHeight="1">
      <c r="A23" s="471" t="s">
        <v>38</v>
      </c>
      <c r="B23" s="471"/>
      <c r="C23" s="471"/>
      <c r="D23" s="472"/>
      <c r="E23" s="117">
        <f aca="true" t="shared" si="5" ref="E23:N23">SUM(E17+E8)</f>
        <v>0</v>
      </c>
      <c r="F23" s="117">
        <f t="shared" si="5"/>
        <v>0</v>
      </c>
      <c r="G23" s="117">
        <f t="shared" si="5"/>
        <v>0</v>
      </c>
      <c r="H23" s="117">
        <f t="shared" si="5"/>
        <v>0</v>
      </c>
      <c r="I23" s="117">
        <f t="shared" si="5"/>
        <v>0</v>
      </c>
      <c r="J23" s="117">
        <f t="shared" si="5"/>
        <v>250700</v>
      </c>
      <c r="K23" s="117">
        <f t="shared" si="5"/>
        <v>206700</v>
      </c>
      <c r="L23" s="117">
        <f t="shared" si="5"/>
        <v>41000</v>
      </c>
      <c r="M23" s="117">
        <f t="shared" si="5"/>
        <v>0</v>
      </c>
      <c r="N23" s="117">
        <f t="shared" si="5"/>
        <v>3000</v>
      </c>
    </row>
    <row r="24" spans="1:14" ht="21.75" customHeight="1">
      <c r="A24" s="31"/>
      <c r="B24" s="31"/>
      <c r="C24" s="31"/>
      <c r="D24" s="32"/>
      <c r="E24" s="64"/>
      <c r="F24" s="64"/>
      <c r="G24" s="64"/>
      <c r="H24" s="64"/>
      <c r="I24" s="64"/>
      <c r="J24" s="64"/>
      <c r="K24" s="64"/>
      <c r="L24" s="64"/>
      <c r="M24" s="64"/>
      <c r="N24" s="64"/>
    </row>
    <row r="25" spans="1:14" ht="26.25" customHeight="1">
      <c r="A25" s="31"/>
      <c r="B25" s="31"/>
      <c r="C25" s="31"/>
      <c r="D25" s="32"/>
      <c r="E25" s="64"/>
      <c r="F25" s="64"/>
      <c r="G25" s="64"/>
      <c r="H25" s="64"/>
      <c r="I25" s="64"/>
      <c r="J25" s="64"/>
      <c r="K25" s="64"/>
      <c r="L25" s="64"/>
      <c r="M25" s="64"/>
      <c r="N25" s="64"/>
    </row>
    <row r="26" spans="1:14" ht="15" customHeight="1">
      <c r="A26" s="172"/>
      <c r="B26" s="172"/>
      <c r="C26" s="504">
        <v>3000</v>
      </c>
      <c r="D26" s="504"/>
      <c r="E26" s="60">
        <f>E19</f>
        <v>0</v>
      </c>
      <c r="F26" s="60">
        <f aca="true" t="shared" si="6" ref="F26:N26">F19</f>
        <v>0</v>
      </c>
      <c r="G26" s="60">
        <f t="shared" si="6"/>
        <v>0</v>
      </c>
      <c r="H26" s="60">
        <f t="shared" si="6"/>
        <v>0</v>
      </c>
      <c r="I26" s="60">
        <f t="shared" si="6"/>
        <v>0</v>
      </c>
      <c r="J26" s="60">
        <f t="shared" si="6"/>
        <v>200000</v>
      </c>
      <c r="K26" s="60">
        <f t="shared" si="6"/>
        <v>200000</v>
      </c>
      <c r="L26" s="60">
        <f t="shared" si="6"/>
        <v>0</v>
      </c>
      <c r="M26" s="60">
        <f t="shared" si="6"/>
        <v>0</v>
      </c>
      <c r="N26" s="60">
        <f t="shared" si="6"/>
        <v>0</v>
      </c>
    </row>
    <row r="27" spans="1:14" ht="15" customHeight="1">
      <c r="A27" s="139"/>
      <c r="B27" s="140"/>
      <c r="C27" s="473" t="s">
        <v>67</v>
      </c>
      <c r="D27" s="473"/>
      <c r="E27" s="60">
        <f>E10</f>
        <v>0</v>
      </c>
      <c r="F27" s="60">
        <f aca="true" t="shared" si="7" ref="F27:N27">F10</f>
        <v>0</v>
      </c>
      <c r="G27" s="60">
        <f t="shared" si="7"/>
        <v>0</v>
      </c>
      <c r="H27" s="60">
        <f t="shared" si="7"/>
        <v>0</v>
      </c>
      <c r="I27" s="60">
        <f t="shared" si="7"/>
        <v>0</v>
      </c>
      <c r="J27" s="60">
        <f t="shared" si="7"/>
        <v>17000</v>
      </c>
      <c r="K27" s="60">
        <f t="shared" si="7"/>
        <v>0</v>
      </c>
      <c r="L27" s="60">
        <f t="shared" si="7"/>
        <v>17000</v>
      </c>
      <c r="M27" s="60">
        <f t="shared" si="7"/>
        <v>0</v>
      </c>
      <c r="N27" s="60">
        <f t="shared" si="7"/>
        <v>0</v>
      </c>
    </row>
    <row r="28" spans="1:14" ht="15" customHeight="1">
      <c r="A28" s="139"/>
      <c r="B28" s="140"/>
      <c r="C28" s="473" t="s">
        <v>61</v>
      </c>
      <c r="D28" s="473"/>
      <c r="E28" s="60">
        <f>E11</f>
        <v>0</v>
      </c>
      <c r="F28" s="60">
        <f aca="true" t="shared" si="8" ref="F28:N28">F11</f>
        <v>0</v>
      </c>
      <c r="G28" s="60">
        <f t="shared" si="8"/>
        <v>0</v>
      </c>
      <c r="H28" s="60">
        <f t="shared" si="8"/>
        <v>0</v>
      </c>
      <c r="I28" s="60">
        <f t="shared" si="8"/>
        <v>0</v>
      </c>
      <c r="J28" s="60">
        <f t="shared" si="8"/>
        <v>1300</v>
      </c>
      <c r="K28" s="60">
        <f t="shared" si="8"/>
        <v>0</v>
      </c>
      <c r="L28" s="60">
        <f t="shared" si="8"/>
        <v>1300</v>
      </c>
      <c r="M28" s="60">
        <f t="shared" si="8"/>
        <v>0</v>
      </c>
      <c r="N28" s="60">
        <f t="shared" si="8"/>
        <v>0</v>
      </c>
    </row>
    <row r="29" spans="1:14" ht="15" customHeight="1">
      <c r="A29" s="139"/>
      <c r="B29" s="140"/>
      <c r="C29" s="473" t="s">
        <v>63</v>
      </c>
      <c r="D29" s="473"/>
      <c r="E29" s="60">
        <f>E12</f>
        <v>0</v>
      </c>
      <c r="F29" s="60">
        <f aca="true" t="shared" si="9" ref="F29:N29">F12</f>
        <v>0</v>
      </c>
      <c r="G29" s="60">
        <f t="shared" si="9"/>
        <v>0</v>
      </c>
      <c r="H29" s="60">
        <f t="shared" si="9"/>
        <v>0</v>
      </c>
      <c r="I29" s="60">
        <f t="shared" si="9"/>
        <v>0</v>
      </c>
      <c r="J29" s="60">
        <f t="shared" si="9"/>
        <v>200</v>
      </c>
      <c r="K29" s="60">
        <f t="shared" si="9"/>
        <v>0</v>
      </c>
      <c r="L29" s="60">
        <f t="shared" si="9"/>
        <v>200</v>
      </c>
      <c r="M29" s="60">
        <f t="shared" si="9"/>
        <v>0</v>
      </c>
      <c r="N29" s="60">
        <f t="shared" si="9"/>
        <v>0</v>
      </c>
    </row>
    <row r="30" spans="1:14" ht="15" customHeight="1">
      <c r="A30" s="139"/>
      <c r="B30" s="140"/>
      <c r="C30" s="473" t="s">
        <v>80</v>
      </c>
      <c r="D30" s="473"/>
      <c r="E30" s="60">
        <f>E13</f>
        <v>0</v>
      </c>
      <c r="F30" s="60">
        <f aca="true" t="shared" si="10" ref="F30:N30">F13</f>
        <v>0</v>
      </c>
      <c r="G30" s="60">
        <f t="shared" si="10"/>
        <v>0</v>
      </c>
      <c r="H30" s="60">
        <f t="shared" si="10"/>
        <v>0</v>
      </c>
      <c r="I30" s="60">
        <f t="shared" si="10"/>
        <v>0</v>
      </c>
      <c r="J30" s="60">
        <f t="shared" si="10"/>
        <v>8000</v>
      </c>
      <c r="K30" s="60">
        <f t="shared" si="10"/>
        <v>0</v>
      </c>
      <c r="L30" s="60">
        <f t="shared" si="10"/>
        <v>8000</v>
      </c>
      <c r="M30" s="60">
        <f t="shared" si="10"/>
        <v>0</v>
      </c>
      <c r="N30" s="60">
        <f t="shared" si="10"/>
        <v>0</v>
      </c>
    </row>
    <row r="31" spans="1:14" ht="15" customHeight="1">
      <c r="A31" s="139"/>
      <c r="B31" s="140"/>
      <c r="C31" s="473" t="s">
        <v>20</v>
      </c>
      <c r="D31" s="473"/>
      <c r="E31" s="60">
        <f aca="true" t="shared" si="11" ref="E31:N31">E14+E21</f>
        <v>0</v>
      </c>
      <c r="F31" s="60">
        <f t="shared" si="11"/>
        <v>0</v>
      </c>
      <c r="G31" s="60">
        <f t="shared" si="11"/>
        <v>0</v>
      </c>
      <c r="H31" s="60">
        <f t="shared" si="11"/>
        <v>0</v>
      </c>
      <c r="I31" s="60">
        <f t="shared" si="11"/>
        <v>0</v>
      </c>
      <c r="J31" s="60">
        <f t="shared" si="11"/>
        <v>9000</v>
      </c>
      <c r="K31" s="60">
        <f t="shared" si="11"/>
        <v>5000</v>
      </c>
      <c r="L31" s="60">
        <f t="shared" si="11"/>
        <v>4000</v>
      </c>
      <c r="M31" s="60">
        <f t="shared" si="11"/>
        <v>0</v>
      </c>
      <c r="N31" s="60">
        <f t="shared" si="11"/>
        <v>0</v>
      </c>
    </row>
    <row r="32" spans="1:14" ht="15" customHeight="1">
      <c r="A32" s="139"/>
      <c r="B32" s="140"/>
      <c r="C32" s="473" t="s">
        <v>82</v>
      </c>
      <c r="D32" s="473"/>
      <c r="E32" s="60">
        <f>E15</f>
        <v>0</v>
      </c>
      <c r="F32" s="60">
        <f aca="true" t="shared" si="12" ref="F32:N32">F15</f>
        <v>0</v>
      </c>
      <c r="G32" s="60">
        <f t="shared" si="12"/>
        <v>0</v>
      </c>
      <c r="H32" s="60">
        <f t="shared" si="12"/>
        <v>0</v>
      </c>
      <c r="I32" s="60">
        <f t="shared" si="12"/>
        <v>0</v>
      </c>
      <c r="J32" s="60">
        <f t="shared" si="12"/>
        <v>9500</v>
      </c>
      <c r="K32" s="60">
        <f t="shared" si="12"/>
        <v>0</v>
      </c>
      <c r="L32" s="60">
        <f t="shared" si="12"/>
        <v>6500</v>
      </c>
      <c r="M32" s="60">
        <f t="shared" si="12"/>
        <v>0</v>
      </c>
      <c r="N32" s="60">
        <f t="shared" si="12"/>
        <v>3000</v>
      </c>
    </row>
    <row r="33" spans="1:14" ht="15" customHeight="1">
      <c r="A33" s="139"/>
      <c r="B33" s="140"/>
      <c r="C33" s="473" t="s">
        <v>26</v>
      </c>
      <c r="D33" s="473"/>
      <c r="E33" s="60">
        <f aca="true" t="shared" si="13" ref="E33:N33">E16+E22</f>
        <v>0</v>
      </c>
      <c r="F33" s="60">
        <f t="shared" si="13"/>
        <v>0</v>
      </c>
      <c r="G33" s="60">
        <f t="shared" si="13"/>
        <v>0</v>
      </c>
      <c r="H33" s="60">
        <f t="shared" si="13"/>
        <v>0</v>
      </c>
      <c r="I33" s="60">
        <f t="shared" si="13"/>
        <v>0</v>
      </c>
      <c r="J33" s="60">
        <f t="shared" si="13"/>
        <v>5700</v>
      </c>
      <c r="K33" s="60">
        <f t="shared" si="13"/>
        <v>1700</v>
      </c>
      <c r="L33" s="60">
        <f t="shared" si="13"/>
        <v>4000</v>
      </c>
      <c r="M33" s="60">
        <f t="shared" si="13"/>
        <v>0</v>
      </c>
      <c r="N33" s="60">
        <f t="shared" si="13"/>
        <v>0</v>
      </c>
    </row>
    <row r="34" spans="1:14" ht="15" customHeight="1">
      <c r="A34" s="173"/>
      <c r="B34" s="173"/>
      <c r="C34" s="502" t="s">
        <v>297</v>
      </c>
      <c r="D34" s="503"/>
      <c r="E34" s="61">
        <f aca="true" t="shared" si="14" ref="E34:N34">SUM(E26:E33)</f>
        <v>0</v>
      </c>
      <c r="F34" s="61">
        <f t="shared" si="14"/>
        <v>0</v>
      </c>
      <c r="G34" s="61">
        <f t="shared" si="14"/>
        <v>0</v>
      </c>
      <c r="H34" s="61">
        <f t="shared" si="14"/>
        <v>0</v>
      </c>
      <c r="I34" s="61">
        <f t="shared" si="14"/>
        <v>0</v>
      </c>
      <c r="J34" s="61">
        <f t="shared" si="14"/>
        <v>250700</v>
      </c>
      <c r="K34" s="61">
        <f t="shared" si="14"/>
        <v>206700</v>
      </c>
      <c r="L34" s="61">
        <f t="shared" si="14"/>
        <v>41000</v>
      </c>
      <c r="M34" s="61">
        <f t="shared" si="14"/>
        <v>0</v>
      </c>
      <c r="N34" s="61">
        <f t="shared" si="14"/>
        <v>3000</v>
      </c>
    </row>
    <row r="35" ht="14.25">
      <c r="J35" s="62"/>
    </row>
  </sheetData>
  <sheetProtection/>
  <mergeCells count="22">
    <mergeCell ref="C34:D34"/>
    <mergeCell ref="A1:N1"/>
    <mergeCell ref="A2:N2"/>
    <mergeCell ref="A3:N3"/>
    <mergeCell ref="C26:D26"/>
    <mergeCell ref="C27:D27"/>
    <mergeCell ref="C28:D28"/>
    <mergeCell ref="E6:E7"/>
    <mergeCell ref="F6:I6"/>
    <mergeCell ref="J6:J7"/>
    <mergeCell ref="A5:N5"/>
    <mergeCell ref="A23:D23"/>
    <mergeCell ref="A6:A7"/>
    <mergeCell ref="B6:B7"/>
    <mergeCell ref="C6:C7"/>
    <mergeCell ref="D6:D7"/>
    <mergeCell ref="C32:D32"/>
    <mergeCell ref="C33:D33"/>
    <mergeCell ref="C29:D29"/>
    <mergeCell ref="C30:D30"/>
    <mergeCell ref="C31:D31"/>
    <mergeCell ref="K6:N6"/>
  </mergeCells>
  <printOptions horizontalCentered="1"/>
  <pageMargins left="0.3937007874015748" right="0.3937007874015748" top="1.1811023622047245" bottom="0.5511811023622047" header="0.4724409448818898" footer="0.31496062992125984"/>
  <pageSetup horizontalDpi="600" verticalDpi="600" orientation="landscape" paperSize="9" scale="80" r:id="rId1"/>
  <headerFooter>
    <oddHeader>&amp;R&amp;10Załącznik  Nr 9 do Uchwały Nr 125/11  
Zarządu Powiatu 
w Stargardzie Szczecińskim  
z dnia 13 stycznia 2011 r.</oddHeader>
  </headerFooter>
  <ignoredErrors>
    <ignoredError sqref="C17:C18 C10 C11:C16 C20:C22" numberStoredAsText="1"/>
    <ignoredError sqref="E31:N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sp</cp:lastModifiedBy>
  <cp:lastPrinted>2011-01-18T13:37:35Z</cp:lastPrinted>
  <dcterms:created xsi:type="dcterms:W3CDTF">2009-12-01T10:34:33Z</dcterms:created>
  <dcterms:modified xsi:type="dcterms:W3CDTF">2011-01-18T13:48:20Z</dcterms:modified>
  <cp:category/>
  <cp:version/>
  <cp:contentType/>
  <cp:contentStatus/>
</cp:coreProperties>
</file>